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EOOD School\Budget i finansovi pravila\"/>
    </mc:Choice>
  </mc:AlternateContent>
  <xr:revisionPtr revIDLastSave="0" documentId="8_{8A79CC07-4AE9-431C-ADF5-CAF302110BB6}" xr6:coauthVersionLast="45" xr6:coauthVersionMax="45" xr10:uidLastSave="{00000000-0000-0000-0000-000000000000}"/>
  <bookViews>
    <workbookView xWindow="-108" yWindow="-108" windowWidth="23256" windowHeight="12600" firstSheet="4" activeTab="12" xr2:uid="{00000000-000D-0000-FFFF-FFFF00000000}"/>
  </bookViews>
  <sheets>
    <sheet name="01" sheetId="1" r:id="rId1"/>
    <sheet name="02" sheetId="4" r:id="rId2"/>
    <sheet name="03" sheetId="2" r:id="rId3"/>
    <sheet name="04" sheetId="5" r:id="rId4"/>
    <sheet name="05" sheetId="6" r:id="rId5"/>
    <sheet name="06" sheetId="7" r:id="rId6"/>
    <sheet name="Sheet1" sheetId="13" state="hidden" r:id="rId7"/>
    <sheet name="07" sheetId="8" r:id="rId8"/>
    <sheet name="08" sheetId="9" r:id="rId9"/>
    <sheet name="09" sheetId="3" r:id="rId10"/>
    <sheet name="10" sheetId="10" r:id="rId11"/>
    <sheet name="11" sheetId="11" r:id="rId12"/>
    <sheet name="12" sheetId="12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2" l="1"/>
  <c r="G28" i="12"/>
  <c r="E18" i="12"/>
  <c r="E25" i="12"/>
  <c r="E23" i="12"/>
  <c r="E17" i="12"/>
  <c r="E15" i="12"/>
  <c r="E29" i="12" l="1"/>
  <c r="E13" i="11"/>
  <c r="F29" i="12"/>
  <c r="D29" i="12"/>
  <c r="C29" i="12"/>
  <c r="G27" i="12"/>
  <c r="G25" i="12"/>
  <c r="G24" i="12"/>
  <c r="G23" i="12"/>
  <c r="G18" i="12"/>
  <c r="G17" i="12"/>
  <c r="G16" i="12"/>
  <c r="G15" i="12"/>
  <c r="G14" i="12"/>
  <c r="G13" i="12"/>
  <c r="B12" i="12"/>
  <c r="B29" i="12" s="1"/>
  <c r="B17" i="11" l="1"/>
  <c r="G12" i="12" l="1"/>
  <c r="G29" i="12" s="1"/>
  <c r="E25" i="11"/>
  <c r="E23" i="11" l="1"/>
  <c r="E18" i="11"/>
  <c r="E17" i="11"/>
  <c r="G17" i="11" s="1"/>
  <c r="E16" i="11"/>
  <c r="E15" i="11"/>
  <c r="E14" i="11"/>
  <c r="G14" i="11" s="1"/>
  <c r="G13" i="11"/>
  <c r="F29" i="11"/>
  <c r="D29" i="11"/>
  <c r="C29" i="11"/>
  <c r="G27" i="11"/>
  <c r="G25" i="11"/>
  <c r="G24" i="11"/>
  <c r="G23" i="11"/>
  <c r="G18" i="11"/>
  <c r="G16" i="11"/>
  <c r="G15" i="11"/>
  <c r="B15" i="11"/>
  <c r="B13" i="11"/>
  <c r="B12" i="11"/>
  <c r="B29" i="11" s="1"/>
  <c r="E13" i="10"/>
  <c r="E12" i="11" l="1"/>
  <c r="E18" i="10"/>
  <c r="E25" i="10"/>
  <c r="E29" i="11" l="1"/>
  <c r="G12" i="11"/>
  <c r="G29" i="11" s="1"/>
  <c r="E23" i="10"/>
  <c r="E17" i="10"/>
  <c r="G17" i="10" s="1"/>
  <c r="E16" i="10"/>
  <c r="E15" i="10"/>
  <c r="E14" i="10"/>
  <c r="G14" i="10" s="1"/>
  <c r="G13" i="10"/>
  <c r="F29" i="10"/>
  <c r="D29" i="10"/>
  <c r="C29" i="10"/>
  <c r="G27" i="10"/>
  <c r="G25" i="10"/>
  <c r="G24" i="10"/>
  <c r="G23" i="10"/>
  <c r="G18" i="10"/>
  <c r="B17" i="10"/>
  <c r="G16" i="10"/>
  <c r="G15" i="10"/>
  <c r="B15" i="10"/>
  <c r="B13" i="10"/>
  <c r="B12" i="10" s="1"/>
  <c r="B29" i="10" l="1"/>
  <c r="E12" i="10"/>
  <c r="E13" i="3"/>
  <c r="E25" i="3"/>
  <c r="E23" i="3"/>
  <c r="E18" i="3"/>
  <c r="E15" i="3"/>
  <c r="E14" i="3"/>
  <c r="E29" i="10" l="1"/>
  <c r="G12" i="10"/>
  <c r="G29" i="10" s="1"/>
  <c r="H29" i="10" s="1"/>
  <c r="E16" i="3"/>
  <c r="G16" i="3" s="1"/>
  <c r="E17" i="3"/>
  <c r="G17" i="3" s="1"/>
  <c r="F29" i="3"/>
  <c r="D29" i="3"/>
  <c r="C29" i="3"/>
  <c r="G27" i="3"/>
  <c r="G25" i="3"/>
  <c r="G24" i="3"/>
  <c r="G23" i="3"/>
  <c r="G18" i="3"/>
  <c r="B17" i="3"/>
  <c r="G15" i="3"/>
  <c r="B15" i="3"/>
  <c r="G14" i="3"/>
  <c r="G13" i="3"/>
  <c r="B13" i="3"/>
  <c r="B12" i="3" s="1"/>
  <c r="B29" i="3" l="1"/>
  <c r="E12" i="3"/>
  <c r="G12" i="3" s="1"/>
  <c r="E17" i="9"/>
  <c r="E29" i="3" l="1"/>
  <c r="G29" i="3"/>
  <c r="E25" i="9"/>
  <c r="E16" i="9"/>
  <c r="E18" i="9"/>
  <c r="E13" i="9"/>
  <c r="E15" i="9"/>
  <c r="E14" i="9"/>
  <c r="E12" i="9" l="1"/>
  <c r="F29" i="9"/>
  <c r="D29" i="9"/>
  <c r="C29" i="9"/>
  <c r="G27" i="9"/>
  <c r="G25" i="9"/>
  <c r="G24" i="9"/>
  <c r="E23" i="9"/>
  <c r="G23" i="9" s="1"/>
  <c r="G18" i="9"/>
  <c r="G17" i="9"/>
  <c r="B17" i="9"/>
  <c r="G16" i="9"/>
  <c r="G15" i="9"/>
  <c r="B15" i="9"/>
  <c r="G14" i="9"/>
  <c r="G13" i="9"/>
  <c r="B13" i="9"/>
  <c r="B12" i="9" s="1"/>
  <c r="B29" i="9" l="1"/>
  <c r="E29" i="9"/>
  <c r="E25" i="8"/>
  <c r="E23" i="8"/>
  <c r="E18" i="8"/>
  <c r="E17" i="8"/>
  <c r="E16" i="8"/>
  <c r="E15" i="8"/>
  <c r="E14" i="8"/>
  <c r="E13" i="8"/>
  <c r="E12" i="8" s="1"/>
  <c r="B13" i="8"/>
  <c r="B15" i="8"/>
  <c r="G12" i="9" l="1"/>
  <c r="G29" i="9" s="1"/>
  <c r="E13" i="7"/>
  <c r="F29" i="8" l="1"/>
  <c r="D29" i="8"/>
  <c r="C29" i="8"/>
  <c r="G27" i="8"/>
  <c r="G25" i="8"/>
  <c r="G24" i="8"/>
  <c r="G23" i="8"/>
  <c r="G18" i="8"/>
  <c r="G17" i="8"/>
  <c r="B17" i="8"/>
  <c r="G16" i="8"/>
  <c r="G15" i="8"/>
  <c r="G14" i="8"/>
  <c r="B12" i="8"/>
  <c r="B29" i="8" s="1"/>
  <c r="E25" i="7"/>
  <c r="G25" i="7" s="1"/>
  <c r="E23" i="7"/>
  <c r="G23" i="7" s="1"/>
  <c r="E18" i="7"/>
  <c r="E17" i="7"/>
  <c r="E16" i="7"/>
  <c r="G16" i="7" s="1"/>
  <c r="E15" i="7"/>
  <c r="G15" i="7" s="1"/>
  <c r="E14" i="7"/>
  <c r="E12" i="7" s="1"/>
  <c r="G12" i="7" s="1"/>
  <c r="B17" i="7"/>
  <c r="B15" i="7"/>
  <c r="B13" i="7"/>
  <c r="B12" i="7" s="1"/>
  <c r="F29" i="7"/>
  <c r="D29" i="7"/>
  <c r="C29" i="7"/>
  <c r="G27" i="7"/>
  <c r="G24" i="7"/>
  <c r="G18" i="7"/>
  <c r="G17" i="7"/>
  <c r="G13" i="7"/>
  <c r="B13" i="13"/>
  <c r="B12" i="13" s="1"/>
  <c r="C13" i="13"/>
  <c r="E13" i="13" s="1"/>
  <c r="C14" i="13"/>
  <c r="E14" i="13" s="1"/>
  <c r="B15" i="13"/>
  <c r="C15" i="13"/>
  <c r="E15" i="13" s="1"/>
  <c r="C16" i="13"/>
  <c r="E16" i="13" s="1"/>
  <c r="B17" i="13"/>
  <c r="C17" i="13"/>
  <c r="E17" i="13" s="1"/>
  <c r="C19" i="13"/>
  <c r="E19" i="13" s="1"/>
  <c r="C30" i="13"/>
  <c r="E30" i="13" s="1"/>
  <c r="C32" i="13"/>
  <c r="E32" i="13" s="1"/>
  <c r="D36" i="13"/>
  <c r="G14" i="7" l="1"/>
  <c r="E36" i="13"/>
  <c r="E29" i="7"/>
  <c r="C12" i="13"/>
  <c r="E12" i="13" s="1"/>
  <c r="G13" i="8"/>
  <c r="G12" i="8"/>
  <c r="C36" i="13"/>
  <c r="B36" i="13"/>
  <c r="B29" i="7"/>
  <c r="G29" i="7"/>
  <c r="E29" i="8" l="1"/>
  <c r="G29" i="8"/>
  <c r="C15" i="6" l="1"/>
  <c r="C32" i="6"/>
  <c r="C19" i="6"/>
  <c r="C14" i="6" l="1"/>
  <c r="E14" i="6" s="1"/>
  <c r="C13" i="6"/>
  <c r="E13" i="6" s="1"/>
  <c r="D36" i="6"/>
  <c r="E32" i="6"/>
  <c r="E30" i="6"/>
  <c r="E19" i="6"/>
  <c r="C17" i="6"/>
  <c r="E17" i="6" s="1"/>
  <c r="E16" i="6"/>
  <c r="E15" i="6"/>
  <c r="B12" i="6"/>
  <c r="B36" i="6" s="1"/>
  <c r="B38" i="6" s="1"/>
  <c r="C12" i="6" l="1"/>
  <c r="E12" i="6" s="1"/>
  <c r="E36" i="6"/>
  <c r="C36" i="6"/>
  <c r="C19" i="4"/>
  <c r="C19" i="2"/>
  <c r="C19" i="5"/>
  <c r="C32" i="5" l="1"/>
  <c r="E32" i="5" s="1"/>
  <c r="E19" i="5"/>
  <c r="C16" i="5"/>
  <c r="E16" i="5" s="1"/>
  <c r="C15" i="5"/>
  <c r="E15" i="5" s="1"/>
  <c r="C14" i="5"/>
  <c r="E14" i="5" s="1"/>
  <c r="C13" i="5"/>
  <c r="D36" i="5"/>
  <c r="B36" i="5"/>
  <c r="E30" i="5"/>
  <c r="C17" i="5"/>
  <c r="E17" i="5" s="1"/>
  <c r="B12" i="5"/>
  <c r="C32" i="2"/>
  <c r="E32" i="2" s="1"/>
  <c r="E19" i="2"/>
  <c r="C17" i="2"/>
  <c r="E17" i="2" s="1"/>
  <c r="C16" i="2"/>
  <c r="E16" i="2" s="1"/>
  <c r="C15" i="2"/>
  <c r="E15" i="2" s="1"/>
  <c r="C14" i="2"/>
  <c r="E14" i="2" s="1"/>
  <c r="C13" i="2"/>
  <c r="C12" i="2" s="1"/>
  <c r="E12" i="2" s="1"/>
  <c r="D36" i="2"/>
  <c r="E30" i="2"/>
  <c r="B12" i="2"/>
  <c r="B36" i="2" s="1"/>
  <c r="C14" i="4"/>
  <c r="E14" i="4" s="1"/>
  <c r="C17" i="4"/>
  <c r="C32" i="4"/>
  <c r="E32" i="4" s="1"/>
  <c r="E19" i="4"/>
  <c r="C16" i="4"/>
  <c r="E16" i="4" s="1"/>
  <c r="C15" i="4"/>
  <c r="C13" i="4"/>
  <c r="D36" i="4"/>
  <c r="E30" i="4"/>
  <c r="E17" i="4"/>
  <c r="E15" i="4"/>
  <c r="B12" i="4"/>
  <c r="B36" i="4" s="1"/>
  <c r="C12" i="5" l="1"/>
  <c r="E12" i="5" s="1"/>
  <c r="C36" i="5"/>
  <c r="E13" i="5"/>
  <c r="E36" i="5" s="1"/>
  <c r="C36" i="2"/>
  <c r="E13" i="2"/>
  <c r="E36" i="2" s="1"/>
  <c r="C36" i="4"/>
  <c r="C12" i="4"/>
  <c r="E12" i="4" s="1"/>
  <c r="E13" i="4"/>
  <c r="E36" i="4" s="1"/>
  <c r="C36" i="1" l="1"/>
  <c r="E32" i="1"/>
  <c r="E30" i="1"/>
  <c r="E19" i="1"/>
  <c r="E17" i="1"/>
  <c r="E16" i="1"/>
  <c r="E15" i="1"/>
  <c r="E14" i="1"/>
  <c r="E13" i="1"/>
  <c r="C12" i="1"/>
  <c r="E12" i="1" s="1"/>
  <c r="B12" i="1"/>
  <c r="B36" i="1" s="1"/>
  <c r="E36" i="1" l="1"/>
  <c r="D36" i="1" l="1"/>
</calcChain>
</file>

<file path=xl/sharedStrings.xml><?xml version="1.0" encoding="utf-8"?>
<sst xmlns="http://schemas.openxmlformats.org/spreadsheetml/2006/main" count="750" uniqueCount="65">
  <si>
    <t>Видове разходи</t>
  </si>
  <si>
    <t>1</t>
  </si>
  <si>
    <t>2</t>
  </si>
  <si>
    <t>3</t>
  </si>
  <si>
    <t>4</t>
  </si>
  <si>
    <t>1. Възнаграждения на педагогическите специалисти, включително задължителни осигурителни вноски от работодател</t>
  </si>
  <si>
    <t>1.1. назначени с трудов договор</t>
  </si>
  <si>
    <t>1.2. наети по ЗЗД</t>
  </si>
  <si>
    <t>2. Възнаграждения на непедагогически персонал, включително задължителни осигурителни вноски от работодател</t>
  </si>
  <si>
    <t>15. Други разходи, невключени в т. 1 - 14</t>
  </si>
  <si>
    <t>Общо:</t>
  </si>
  <si>
    <t>Забележки:</t>
  </si>
  <si>
    <t>1. Разходите по т. 15 да се опишат по елементи като приложение към справката.</t>
  </si>
  <si>
    <t>3. Данните следва да е попълват с натрупване към края на съответния отчетен период.</t>
  </si>
  <si>
    <r>
      <t xml:space="preserve">за обучението по програмната </t>
    </r>
    <r>
      <rPr>
        <b/>
        <sz val="10.5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система/учебен план за дейности по задължителното  предучилищно и училищно образование по стандартите за финансиране</t>
    </r>
  </si>
  <si>
    <t>целеви средства по чл. 283, ал. 3 ЗПУО</t>
  </si>
  <si>
    <r>
      <t xml:space="preserve"> </t>
    </r>
    <r>
      <rPr>
        <sz val="10"/>
        <rFont val="Calibri"/>
        <family val="2"/>
        <charset val="204"/>
      </rPr>
      <t xml:space="preserve">Разходи за дейностите по възпитание и обучение на </t>
    </r>
    <r>
      <rPr>
        <b/>
        <sz val="10.5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децата и учениците, финансирани със средства от държавния бюджет, в т. ч.:</t>
    </r>
  </si>
  <si>
    <r>
      <t xml:space="preserve"> </t>
    </r>
    <r>
      <rPr>
        <sz val="10"/>
        <rFont val="Calibri"/>
        <family val="2"/>
        <charset val="204"/>
      </rPr>
      <t>Разходи/общо/:</t>
    </r>
  </si>
  <si>
    <t xml:space="preserve">* </t>
  </si>
  <si>
    <t>3. Разходи за персонал — облекло, СБКО,обезщетения по КТ и др.</t>
  </si>
  <si>
    <t>4. Разходи за вода, горива,енергия</t>
  </si>
  <si>
    <t>6. Разходи за храна в задължителното преучилищно образование</t>
  </si>
  <si>
    <t>5. Разходи за материали и консумативи</t>
  </si>
  <si>
    <t>7. Разходи за наем</t>
  </si>
  <si>
    <t>8. Разходи за текущи ремонти</t>
  </si>
  <si>
    <t>10. Разходи за материални активи, които нямат характер на дълготрайни</t>
  </si>
  <si>
    <t>9. Разходи за основни ремонти</t>
  </si>
  <si>
    <t>11. Амортизация на дълготрайни материални и нематериални активи</t>
  </si>
  <si>
    <t>12. Разходи за външни услуги без т.4 и 6-9</t>
  </si>
  <si>
    <t>13. Финансови разходи, данъци, такси</t>
  </si>
  <si>
    <t>14. Разходи по чл. 283, ал.3 от ЗПУО</t>
  </si>
  <si>
    <t>Код на общината по ЕКБ:.....................................</t>
  </si>
  <si>
    <t xml:space="preserve">Справка за извършените разходи за дейностите по възпитание </t>
  </si>
  <si>
    <t xml:space="preserve">(к.З+к.4) </t>
  </si>
  <si>
    <t>2. При попълване на т. 1 следва да се съобрази изискването на чл. 117, ал. 1 от Наредбата за финансирането на институциите в системата на предучилищното и училищно образование</t>
  </si>
  <si>
    <t>Счетоводител:</t>
  </si>
  <si>
    <t>Директор:</t>
  </si>
  <si>
    <t>(печат)</t>
  </si>
  <si>
    <t>Детска градина/училище:ЧСУ "П.Р.Славейков"</t>
  </si>
  <si>
    <t>Община: Столична - район Витоша</t>
  </si>
  <si>
    <t>Получена субсидия*:</t>
  </si>
  <si>
    <t>и обучение на децата и учениците към 31.01.2020г.</t>
  </si>
  <si>
    <t>и обучение на децата и учениците към 29.02.2020г.</t>
  </si>
  <si>
    <t>и обучение на децата и учениците към 30.04.2020г.</t>
  </si>
  <si>
    <t>и обучение на децата и учениците към 31.03.2020г.</t>
  </si>
  <si>
    <t>и обучение на децата и учениците към 31.05.2020г.</t>
  </si>
  <si>
    <t>и обучение на децата и учениците към 30.06.2020г.</t>
  </si>
  <si>
    <t>Детска градина/училище:...................................</t>
  </si>
  <si>
    <t>Община:...............................................................</t>
  </si>
  <si>
    <t>и обучение на децата и учениците към юни 2020 година</t>
  </si>
  <si>
    <t>Получена субсидия:</t>
  </si>
  <si>
    <t>план  322 д.</t>
  </si>
  <si>
    <r>
      <t xml:space="preserve">за обучението по програмната </t>
    </r>
    <r>
      <rPr>
        <b/>
        <sz val="10.5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 xml:space="preserve">система/учебен план за дейности по </t>
    </r>
    <r>
      <rPr>
        <b/>
        <sz val="10"/>
        <rFont val="Calibri"/>
        <family val="2"/>
        <charset val="204"/>
      </rPr>
      <t>ресурсно подпомагане</t>
    </r>
    <r>
      <rPr>
        <sz val="10"/>
        <rFont val="Calibri"/>
        <family val="2"/>
        <charset val="204"/>
      </rPr>
      <t>, по стандартите за финансиране-</t>
    </r>
    <r>
      <rPr>
        <b/>
        <sz val="10"/>
        <rFont val="Calibri"/>
        <family val="2"/>
        <charset val="204"/>
      </rPr>
      <t>338 д.</t>
    </r>
  </si>
  <si>
    <r>
      <t xml:space="preserve">за обучението по програмната </t>
    </r>
    <r>
      <rPr>
        <b/>
        <sz val="10.5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 xml:space="preserve">система/учебен план за дейности по ресурсно подпомагане, по стандартите за финансиране </t>
    </r>
    <r>
      <rPr>
        <b/>
        <sz val="10"/>
        <rFont val="Calibri"/>
        <family val="2"/>
        <charset val="204"/>
      </rPr>
      <t>338 д.</t>
    </r>
  </si>
  <si>
    <t xml:space="preserve">(к.4+к.5+к.6) </t>
  </si>
  <si>
    <t>*</t>
  </si>
  <si>
    <t>и обучение на децата и учениците към юли 2020 година</t>
  </si>
  <si>
    <t>и обучение на децата и учениците към август 2020 година</t>
  </si>
  <si>
    <t>и обучение на децата и учениците към септември 2020 година</t>
  </si>
  <si>
    <t>и обучение на децата и учениците към октомври 2020 година</t>
  </si>
  <si>
    <t>и обучение на децата и учениците към ноември 2020 година</t>
  </si>
  <si>
    <t>Забележки: Неизразходваната сума от 12 223 лв. се прехвърля като преходен остатък за 2021г.</t>
  </si>
  <si>
    <t>училище: ЧСУ "П.Р.Славейков"</t>
  </si>
  <si>
    <r>
      <t xml:space="preserve">за обучението по програмната </t>
    </r>
    <r>
      <rPr>
        <b/>
        <sz val="9"/>
        <rFont val="Calibri"/>
        <family val="2"/>
        <charset val="204"/>
      </rPr>
      <t xml:space="preserve"> </t>
    </r>
    <r>
      <rPr>
        <sz val="9"/>
        <rFont val="Calibri"/>
        <family val="2"/>
        <charset val="204"/>
      </rPr>
      <t>система/учебен план за дейности по задължителното  предучилищно и училищно образование по стандартите за финансиране</t>
    </r>
  </si>
  <si>
    <t>и обучение на децата и учениците за 2020 година с държавна субсидия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</si>
</sst>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04"/>
    </font>
    <font>
      <sz val="10"/>
      <name val="Calibri"/>
      <family val="2"/>
      <charset val="204"/>
    </font>
    <font>
      <b/>
      <sz val="10.5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Calibri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left" vertical="top"/>
    </xf>
    <xf numFmtId="0" fontId="6" fillId="0" borderId="0" xfId="0" applyFont="1"/>
    <xf numFmtId="3" fontId="9" fillId="0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3" fillId="0" borderId="0" xfId="0" applyFont="1"/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 horizontal="left"/>
    </xf>
    <xf numFmtId="3" fontId="1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center" vertical="top" wrapText="1"/>
    </xf>
    <xf numFmtId="3" fontId="1" fillId="0" borderId="1" xfId="0" applyNumberFormat="1" applyFont="1" applyFill="1" applyBorder="1" applyAlignment="1" applyProtection="1">
      <alignment horizont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 vertical="top"/>
    </xf>
    <xf numFmtId="3" fontId="8" fillId="0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top"/>
    </xf>
    <xf numFmtId="3" fontId="0" fillId="0" borderId="0" xfId="0" applyNumberFormat="1"/>
    <xf numFmtId="3" fontId="6" fillId="0" borderId="0" xfId="0" applyNumberFormat="1" applyFont="1" applyFill="1" applyBorder="1" applyAlignment="1" applyProtection="1">
      <alignment horizontal="center" vertical="top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top" wrapText="1"/>
    </xf>
    <xf numFmtId="3" fontId="8" fillId="0" borderId="2" xfId="0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3" fontId="10" fillId="0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top" wrapText="1"/>
    </xf>
    <xf numFmtId="3" fontId="8" fillId="0" borderId="2" xfId="0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top" wrapText="1"/>
    </xf>
    <xf numFmtId="3" fontId="8" fillId="0" borderId="2" xfId="0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top"/>
    </xf>
    <xf numFmtId="3" fontId="7" fillId="0" borderId="2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3" fontId="11" fillId="0" borderId="2" xfId="0" applyNumberFormat="1" applyFont="1" applyFill="1" applyBorder="1" applyAlignment="1" applyProtection="1">
      <alignment horizontal="center" vertical="center"/>
    </xf>
    <xf numFmtId="3" fontId="11" fillId="0" borderId="4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 wrapText="1"/>
    </xf>
    <xf numFmtId="0" fontId="0" fillId="0" borderId="0" xfId="0" applyAlignment="1"/>
    <xf numFmtId="3" fontId="1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9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top" wrapText="1"/>
    </xf>
    <xf numFmtId="0" fontId="13" fillId="0" borderId="1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3"/>
  <sheetViews>
    <sheetView topLeftCell="A8" zoomScaleNormal="100" workbookViewId="0">
      <selection activeCell="I9" sqref="I9"/>
    </sheetView>
  </sheetViews>
  <sheetFormatPr defaultRowHeight="13.2" x14ac:dyDescent="0.25"/>
  <cols>
    <col min="1" max="1" width="40.44140625" customWidth="1"/>
    <col min="2" max="2" width="17.44140625" style="15" customWidth="1"/>
    <col min="3" max="3" width="21.33203125" style="15" customWidth="1"/>
    <col min="4" max="4" width="16.6640625" style="15" customWidth="1"/>
    <col min="5" max="5" width="16.33203125" style="15" customWidth="1"/>
  </cols>
  <sheetData>
    <row r="2" spans="1:5" x14ac:dyDescent="0.25">
      <c r="A2" s="10" t="s">
        <v>38</v>
      </c>
    </row>
    <row r="3" spans="1:5" x14ac:dyDescent="0.25">
      <c r="A3" s="14" t="s">
        <v>39</v>
      </c>
    </row>
    <row r="4" spans="1:5" x14ac:dyDescent="0.25">
      <c r="A4" t="s">
        <v>31</v>
      </c>
    </row>
    <row r="6" spans="1:5" ht="15.6" x14ac:dyDescent="0.3">
      <c r="B6" s="16" t="s">
        <v>32</v>
      </c>
    </row>
    <row r="7" spans="1:5" ht="15.6" x14ac:dyDescent="0.3">
      <c r="B7" s="16" t="s">
        <v>41</v>
      </c>
    </row>
    <row r="9" spans="1:5" ht="69" customHeight="1" x14ac:dyDescent="0.25">
      <c r="A9" s="84" t="s">
        <v>0</v>
      </c>
      <c r="B9" s="17" t="s">
        <v>40</v>
      </c>
      <c r="C9" s="85" t="s">
        <v>16</v>
      </c>
      <c r="D9" s="85"/>
      <c r="E9" s="18" t="s">
        <v>17</v>
      </c>
    </row>
    <row r="10" spans="1:5" ht="120.75" customHeight="1" x14ac:dyDescent="0.3">
      <c r="A10" s="84"/>
      <c r="B10" s="19"/>
      <c r="C10" s="20" t="s">
        <v>14</v>
      </c>
      <c r="D10" s="21" t="s">
        <v>15</v>
      </c>
      <c r="E10" s="22"/>
    </row>
    <row r="11" spans="1:5" ht="13.8" x14ac:dyDescent="0.3">
      <c r="A11" s="1" t="s">
        <v>1</v>
      </c>
      <c r="B11" s="23" t="s">
        <v>2</v>
      </c>
      <c r="C11" s="17" t="s">
        <v>3</v>
      </c>
      <c r="D11" s="17" t="s">
        <v>4</v>
      </c>
      <c r="E11" s="24" t="s">
        <v>33</v>
      </c>
    </row>
    <row r="12" spans="1:5" ht="41.4" x14ac:dyDescent="0.25">
      <c r="A12" s="2" t="s">
        <v>5</v>
      </c>
      <c r="B12" s="25">
        <f>B13+B14</f>
        <v>223126</v>
      </c>
      <c r="C12" s="11">
        <f>C13+C14</f>
        <v>19466</v>
      </c>
      <c r="D12" s="11"/>
      <c r="E12" s="26">
        <f t="shared" ref="E12:E17" si="0">C12+D12</f>
        <v>19466</v>
      </c>
    </row>
    <row r="13" spans="1:5" ht="15.6" x14ac:dyDescent="0.3">
      <c r="A13" s="3" t="s">
        <v>6</v>
      </c>
      <c r="B13" s="25">
        <v>191545</v>
      </c>
      <c r="C13" s="11">
        <v>17750</v>
      </c>
      <c r="D13" s="11"/>
      <c r="E13" s="26">
        <f t="shared" si="0"/>
        <v>17750</v>
      </c>
    </row>
    <row r="14" spans="1:5" ht="15.6" x14ac:dyDescent="0.3">
      <c r="A14" s="4" t="s">
        <v>7</v>
      </c>
      <c r="B14" s="25">
        <v>31581</v>
      </c>
      <c r="C14" s="11">
        <v>1716</v>
      </c>
      <c r="D14" s="11"/>
      <c r="E14" s="26">
        <f t="shared" si="0"/>
        <v>1716</v>
      </c>
    </row>
    <row r="15" spans="1:5" ht="41.4" x14ac:dyDescent="0.25">
      <c r="A15" s="2" t="s">
        <v>8</v>
      </c>
      <c r="B15" s="25">
        <v>55680</v>
      </c>
      <c r="C15" s="11">
        <v>5121</v>
      </c>
      <c r="D15" s="11"/>
      <c r="E15" s="26">
        <f t="shared" si="0"/>
        <v>5121</v>
      </c>
    </row>
    <row r="16" spans="1:5" ht="27.6" x14ac:dyDescent="0.25">
      <c r="A16" s="8" t="s">
        <v>19</v>
      </c>
      <c r="B16" s="25">
        <v>13430</v>
      </c>
      <c r="C16" s="11">
        <v>800</v>
      </c>
      <c r="D16" s="11"/>
      <c r="E16" s="26">
        <f t="shared" si="0"/>
        <v>800</v>
      </c>
    </row>
    <row r="17" spans="1:5" x14ac:dyDescent="0.25">
      <c r="A17" s="81" t="s">
        <v>20</v>
      </c>
      <c r="B17" s="86">
        <v>12760</v>
      </c>
      <c r="C17" s="88">
        <v>2107</v>
      </c>
      <c r="D17" s="88"/>
      <c r="E17" s="74">
        <f t="shared" si="0"/>
        <v>2107</v>
      </c>
    </row>
    <row r="18" spans="1:5" x14ac:dyDescent="0.25">
      <c r="A18" s="83"/>
      <c r="B18" s="87"/>
      <c r="C18" s="89"/>
      <c r="D18" s="89"/>
      <c r="E18" s="75"/>
    </row>
    <row r="19" spans="1:5" x14ac:dyDescent="0.25">
      <c r="A19" s="81" t="s">
        <v>22</v>
      </c>
      <c r="B19" s="86">
        <v>10440</v>
      </c>
      <c r="C19" s="88">
        <v>672</v>
      </c>
      <c r="D19" s="88"/>
      <c r="E19" s="74">
        <f>C19+D19</f>
        <v>672</v>
      </c>
    </row>
    <row r="20" spans="1:5" x14ac:dyDescent="0.25">
      <c r="A20" s="83"/>
      <c r="B20" s="87"/>
      <c r="C20" s="89"/>
      <c r="D20" s="89"/>
      <c r="E20" s="75"/>
    </row>
    <row r="21" spans="1:5" x14ac:dyDescent="0.25">
      <c r="A21" s="81" t="s">
        <v>21</v>
      </c>
      <c r="B21" s="76" t="s">
        <v>18</v>
      </c>
      <c r="C21" s="76" t="s">
        <v>18</v>
      </c>
      <c r="D21" s="76" t="s">
        <v>18</v>
      </c>
      <c r="E21" s="76" t="s">
        <v>18</v>
      </c>
    </row>
    <row r="22" spans="1:5" x14ac:dyDescent="0.25">
      <c r="A22" s="82"/>
      <c r="B22" s="77"/>
      <c r="C22" s="77"/>
      <c r="D22" s="77"/>
      <c r="E22" s="77"/>
    </row>
    <row r="23" spans="1:5" x14ac:dyDescent="0.25">
      <c r="A23" s="82"/>
      <c r="B23" s="77"/>
      <c r="C23" s="77"/>
      <c r="D23" s="77"/>
      <c r="E23" s="77"/>
    </row>
    <row r="24" spans="1:5" ht="15.6" x14ac:dyDescent="0.25">
      <c r="A24" s="7" t="s">
        <v>23</v>
      </c>
      <c r="B24" s="25" t="s">
        <v>18</v>
      </c>
      <c r="C24" s="25" t="s">
        <v>18</v>
      </c>
      <c r="D24" s="25" t="s">
        <v>18</v>
      </c>
      <c r="E24" s="25" t="s">
        <v>18</v>
      </c>
    </row>
    <row r="25" spans="1:5" x14ac:dyDescent="0.25">
      <c r="A25" s="81" t="s">
        <v>24</v>
      </c>
      <c r="B25" s="76" t="s">
        <v>18</v>
      </c>
      <c r="C25" s="76" t="s">
        <v>18</v>
      </c>
      <c r="D25" s="76" t="s">
        <v>18</v>
      </c>
      <c r="E25" s="76" t="s">
        <v>18</v>
      </c>
    </row>
    <row r="26" spans="1:5" x14ac:dyDescent="0.25">
      <c r="A26" s="82"/>
      <c r="B26" s="77"/>
      <c r="C26" s="77"/>
      <c r="D26" s="77"/>
      <c r="E26" s="77"/>
    </row>
    <row r="27" spans="1:5" x14ac:dyDescent="0.25">
      <c r="A27" s="81" t="s">
        <v>26</v>
      </c>
      <c r="B27" s="76" t="s">
        <v>18</v>
      </c>
      <c r="C27" s="76" t="s">
        <v>18</v>
      </c>
      <c r="D27" s="76" t="s">
        <v>18</v>
      </c>
      <c r="E27" s="76" t="s">
        <v>18</v>
      </c>
    </row>
    <row r="28" spans="1:5" x14ac:dyDescent="0.25">
      <c r="A28" s="82"/>
      <c r="B28" s="77"/>
      <c r="C28" s="77"/>
      <c r="D28" s="77"/>
      <c r="E28" s="77"/>
    </row>
    <row r="29" spans="1:5" x14ac:dyDescent="0.25">
      <c r="A29" s="83"/>
      <c r="B29" s="80"/>
      <c r="C29" s="80"/>
      <c r="D29" s="80"/>
      <c r="E29" s="80"/>
    </row>
    <row r="30" spans="1:5" ht="27.6" x14ac:dyDescent="0.25">
      <c r="A30" s="8" t="s">
        <v>25</v>
      </c>
      <c r="B30" s="25">
        <v>4930</v>
      </c>
      <c r="C30" s="11">
        <v>0</v>
      </c>
      <c r="D30" s="11"/>
      <c r="E30" s="26">
        <f>C30+D30</f>
        <v>0</v>
      </c>
    </row>
    <row r="31" spans="1:5" ht="27.6" x14ac:dyDescent="0.25">
      <c r="A31" s="8" t="s">
        <v>27</v>
      </c>
      <c r="B31" s="25" t="s">
        <v>18</v>
      </c>
      <c r="C31" s="11"/>
      <c r="D31" s="11"/>
      <c r="E31" s="26"/>
    </row>
    <row r="32" spans="1:5" ht="15.6" x14ac:dyDescent="0.25">
      <c r="A32" s="8" t="s">
        <v>28</v>
      </c>
      <c r="B32" s="25">
        <v>10240</v>
      </c>
      <c r="C32" s="11">
        <v>1397</v>
      </c>
      <c r="D32" s="11"/>
      <c r="E32" s="26">
        <f>C32+D32</f>
        <v>1397</v>
      </c>
    </row>
    <row r="33" spans="1:5" ht="15.6" x14ac:dyDescent="0.25">
      <c r="A33" s="8" t="s">
        <v>29</v>
      </c>
      <c r="B33" s="25" t="s">
        <v>18</v>
      </c>
      <c r="C33" s="11"/>
      <c r="D33" s="11"/>
      <c r="E33" s="26"/>
    </row>
    <row r="34" spans="1:5" ht="15.6" x14ac:dyDescent="0.25">
      <c r="A34" s="8" t="s">
        <v>30</v>
      </c>
      <c r="B34" s="25" t="s">
        <v>18</v>
      </c>
      <c r="C34" s="11"/>
      <c r="D34" s="11"/>
      <c r="E34" s="26"/>
    </row>
    <row r="35" spans="1:5" ht="15.6" x14ac:dyDescent="0.25">
      <c r="A35" s="2" t="s">
        <v>9</v>
      </c>
      <c r="B35" s="25" t="s">
        <v>18</v>
      </c>
      <c r="C35" s="11"/>
      <c r="D35" s="11"/>
      <c r="E35" s="26"/>
    </row>
    <row r="36" spans="1:5" ht="15.6" x14ac:dyDescent="0.25">
      <c r="A36" s="9" t="s">
        <v>10</v>
      </c>
      <c r="B36" s="12">
        <f>SUM(B12,B15:B35)</f>
        <v>330606</v>
      </c>
      <c r="C36" s="12">
        <f>SUM(C13:C35)</f>
        <v>29563</v>
      </c>
      <c r="D36" s="12">
        <f>SUM(D12:D35)</f>
        <v>0</v>
      </c>
      <c r="E36" s="12">
        <f>SUM(E13:E35)</f>
        <v>29563</v>
      </c>
    </row>
    <row r="37" spans="1:5" ht="15" customHeight="1" x14ac:dyDescent="0.25">
      <c r="A37" s="5"/>
      <c r="B37" s="27"/>
      <c r="C37" s="27"/>
      <c r="D37" s="27"/>
      <c r="E37" s="28"/>
    </row>
    <row r="38" spans="1:5" ht="13.8" x14ac:dyDescent="0.25">
      <c r="A38" s="6" t="s">
        <v>11</v>
      </c>
      <c r="B38" s="27"/>
      <c r="C38" s="27"/>
      <c r="D38" s="27"/>
      <c r="E38" s="28"/>
    </row>
    <row r="39" spans="1:5" ht="12.75" customHeight="1" x14ac:dyDescent="0.25">
      <c r="A39" s="5"/>
      <c r="B39" s="27"/>
      <c r="C39" s="27"/>
      <c r="D39" s="27"/>
      <c r="E39" s="28"/>
    </row>
    <row r="40" spans="1:5" ht="12.75" customHeight="1" x14ac:dyDescent="0.25">
      <c r="A40" s="6" t="s">
        <v>12</v>
      </c>
      <c r="B40" s="27"/>
      <c r="C40" s="27"/>
      <c r="D40" s="27"/>
      <c r="E40" s="28"/>
    </row>
    <row r="41" spans="1:5" ht="27.75" customHeight="1" x14ac:dyDescent="0.25">
      <c r="A41" s="78" t="s">
        <v>34</v>
      </c>
      <c r="B41" s="79"/>
      <c r="C41" s="79"/>
      <c r="D41" s="79"/>
      <c r="E41" s="79"/>
    </row>
    <row r="42" spans="1:5" ht="13.8" x14ac:dyDescent="0.25">
      <c r="A42" s="6" t="s">
        <v>13</v>
      </c>
      <c r="B42" s="27"/>
      <c r="C42" s="27"/>
      <c r="D42" s="27"/>
      <c r="E42" s="28"/>
    </row>
    <row r="43" spans="1:5" x14ac:dyDescent="0.25">
      <c r="A43" s="5"/>
      <c r="B43" s="27"/>
      <c r="C43" s="27"/>
      <c r="D43" s="27"/>
      <c r="E43" s="28"/>
    </row>
    <row r="44" spans="1:5" x14ac:dyDescent="0.25">
      <c r="A44" s="5"/>
      <c r="B44" s="27"/>
      <c r="C44" s="27"/>
      <c r="D44" s="27"/>
      <c r="E44" s="28"/>
    </row>
    <row r="45" spans="1:5" x14ac:dyDescent="0.25">
      <c r="A45" s="5"/>
      <c r="B45" s="27"/>
      <c r="C45" s="27"/>
      <c r="D45" s="27"/>
      <c r="E45" s="28"/>
    </row>
    <row r="46" spans="1:5" x14ac:dyDescent="0.25">
      <c r="A46" s="13" t="s">
        <v>35</v>
      </c>
      <c r="B46" s="27"/>
      <c r="C46" s="27"/>
      <c r="D46" s="29" t="s">
        <v>36</v>
      </c>
      <c r="E46" s="27"/>
    </row>
    <row r="47" spans="1:5" x14ac:dyDescent="0.25">
      <c r="A47" s="5"/>
      <c r="B47" s="27" t="s">
        <v>37</v>
      </c>
      <c r="C47" s="27"/>
      <c r="D47" s="27"/>
      <c r="E47" s="27"/>
    </row>
    <row r="48" spans="1:5" x14ac:dyDescent="0.25">
      <c r="A48" s="5"/>
      <c r="B48" s="27"/>
      <c r="C48" s="27"/>
      <c r="D48" s="27"/>
      <c r="E48" s="27"/>
    </row>
    <row r="49" spans="1:5" x14ac:dyDescent="0.25">
      <c r="A49" s="5"/>
      <c r="B49" s="27"/>
      <c r="C49" s="27"/>
      <c r="D49" s="27"/>
      <c r="E49" s="27"/>
    </row>
    <row r="50" spans="1:5" x14ac:dyDescent="0.25">
      <c r="A50" s="5"/>
      <c r="B50" s="27"/>
      <c r="C50" s="27"/>
      <c r="D50" s="27"/>
      <c r="E50" s="27"/>
    </row>
    <row r="51" spans="1:5" x14ac:dyDescent="0.25">
      <c r="A51" s="5"/>
      <c r="B51" s="27"/>
      <c r="C51" s="27"/>
      <c r="D51" s="27"/>
      <c r="E51" s="27"/>
    </row>
    <row r="52" spans="1:5" x14ac:dyDescent="0.25">
      <c r="A52" s="5"/>
      <c r="B52" s="27"/>
      <c r="C52" s="27"/>
      <c r="D52" s="27"/>
      <c r="E52" s="27"/>
    </row>
    <row r="53" spans="1:5" x14ac:dyDescent="0.25">
      <c r="A53" s="5"/>
      <c r="B53" s="27"/>
      <c r="C53" s="27"/>
      <c r="D53" s="27"/>
      <c r="E53" s="27"/>
    </row>
    <row r="54" spans="1:5" x14ac:dyDescent="0.25">
      <c r="A54" s="5"/>
      <c r="B54" s="27"/>
      <c r="C54" s="27"/>
      <c r="D54" s="27"/>
      <c r="E54" s="27"/>
    </row>
    <row r="55" spans="1:5" x14ac:dyDescent="0.25">
      <c r="E55" s="27"/>
    </row>
    <row r="56" spans="1:5" x14ac:dyDescent="0.25">
      <c r="E56" s="27"/>
    </row>
    <row r="57" spans="1:5" x14ac:dyDescent="0.25">
      <c r="E57" s="27"/>
    </row>
    <row r="58" spans="1:5" x14ac:dyDescent="0.25">
      <c r="E58" s="27"/>
    </row>
    <row r="59" spans="1:5" x14ac:dyDescent="0.25">
      <c r="E59" s="27"/>
    </row>
    <row r="60" spans="1:5" x14ac:dyDescent="0.25">
      <c r="E60" s="27"/>
    </row>
    <row r="61" spans="1:5" x14ac:dyDescent="0.25">
      <c r="E61" s="27"/>
    </row>
    <row r="62" spans="1:5" x14ac:dyDescent="0.25">
      <c r="E62" s="27"/>
    </row>
    <row r="63" spans="1:5" x14ac:dyDescent="0.25">
      <c r="E63" s="27"/>
    </row>
  </sheetData>
  <mergeCells count="28">
    <mergeCell ref="C25:C26"/>
    <mergeCell ref="D25:D26"/>
    <mergeCell ref="A9:A10"/>
    <mergeCell ref="C9:D9"/>
    <mergeCell ref="A17:A18"/>
    <mergeCell ref="A19:A20"/>
    <mergeCell ref="B17:B18"/>
    <mergeCell ref="C17:C18"/>
    <mergeCell ref="D17:D18"/>
    <mergeCell ref="B19:B20"/>
    <mergeCell ref="C19:C20"/>
    <mergeCell ref="D19:D20"/>
    <mergeCell ref="E17:E18"/>
    <mergeCell ref="E19:E20"/>
    <mergeCell ref="E21:E23"/>
    <mergeCell ref="E25:E26"/>
    <mergeCell ref="A41:E41"/>
    <mergeCell ref="B27:B29"/>
    <mergeCell ref="C27:C29"/>
    <mergeCell ref="D27:D29"/>
    <mergeCell ref="A21:A23"/>
    <mergeCell ref="B21:B23"/>
    <mergeCell ref="C21:C23"/>
    <mergeCell ref="D21:D23"/>
    <mergeCell ref="E27:E29"/>
    <mergeCell ref="A25:A26"/>
    <mergeCell ref="A27:A29"/>
    <mergeCell ref="B25:B26"/>
  </mergeCells>
  <phoneticPr fontId="4" type="noConversion"/>
  <pageMargins left="0.75" right="0.22" top="0.53" bottom="0.79" header="0.17" footer="0.5"/>
  <pageSetup paperSize="9"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3"/>
  <sheetViews>
    <sheetView workbookViewId="0">
      <selection activeCell="L10" sqref="L10"/>
    </sheetView>
  </sheetViews>
  <sheetFormatPr defaultRowHeight="13.2" x14ac:dyDescent="0.25"/>
  <cols>
    <col min="1" max="1" width="55.6640625" customWidth="1"/>
    <col min="2" max="2" width="14.44140625" style="15" customWidth="1"/>
    <col min="3" max="4" width="9.44140625" style="15" customWidth="1"/>
    <col min="5" max="5" width="17" style="15" customWidth="1"/>
    <col min="6" max="6" width="10.109375" customWidth="1"/>
    <col min="7" max="7" width="14.33203125" customWidth="1"/>
  </cols>
  <sheetData>
    <row r="1" spans="1:7" x14ac:dyDescent="0.25">
      <c r="B1" s="36"/>
      <c r="C1" s="36"/>
      <c r="D1" s="36"/>
      <c r="E1" s="36"/>
      <c r="F1" s="36"/>
      <c r="G1" s="36"/>
    </row>
    <row r="2" spans="1:7" x14ac:dyDescent="0.25">
      <c r="A2" s="10" t="s">
        <v>47</v>
      </c>
      <c r="B2" s="36"/>
      <c r="C2" s="36"/>
      <c r="D2" s="36"/>
      <c r="E2" s="36"/>
      <c r="F2" s="36"/>
      <c r="G2" s="36"/>
    </row>
    <row r="3" spans="1:7" x14ac:dyDescent="0.25">
      <c r="A3" t="s">
        <v>48</v>
      </c>
      <c r="B3" s="36"/>
      <c r="C3" s="36"/>
      <c r="D3" s="36"/>
      <c r="E3" s="36"/>
      <c r="F3" s="36"/>
      <c r="G3" s="36"/>
    </row>
    <row r="4" spans="1:7" x14ac:dyDescent="0.25">
      <c r="A4" t="s">
        <v>31</v>
      </c>
      <c r="B4" s="36"/>
      <c r="C4" s="36"/>
      <c r="D4" s="36"/>
      <c r="E4" s="36"/>
      <c r="F4" s="36"/>
      <c r="G4" s="36"/>
    </row>
    <row r="5" spans="1:7" x14ac:dyDescent="0.25">
      <c r="B5" s="36"/>
      <c r="C5" s="36"/>
      <c r="D5" s="36"/>
      <c r="E5" s="36"/>
      <c r="F5" s="36"/>
      <c r="G5" s="36"/>
    </row>
    <row r="6" spans="1:7" ht="15.6" x14ac:dyDescent="0.3">
      <c r="B6" s="37" t="s">
        <v>32</v>
      </c>
      <c r="C6" s="37"/>
      <c r="D6" s="36"/>
      <c r="E6" s="36"/>
      <c r="F6" s="36"/>
      <c r="G6" s="36"/>
    </row>
    <row r="7" spans="1:7" ht="15.6" x14ac:dyDescent="0.3">
      <c r="B7" s="37" t="s">
        <v>58</v>
      </c>
      <c r="C7" s="37"/>
      <c r="D7" s="36"/>
      <c r="E7" s="36"/>
      <c r="F7" s="36"/>
      <c r="G7" s="36"/>
    </row>
    <row r="8" spans="1:7" x14ac:dyDescent="0.25">
      <c r="B8" s="36"/>
      <c r="C8" s="36"/>
      <c r="D8" s="36"/>
      <c r="E8" s="36"/>
      <c r="F8" s="36"/>
      <c r="G8" s="36"/>
    </row>
    <row r="9" spans="1:7" ht="69" customHeight="1" x14ac:dyDescent="0.25">
      <c r="A9" s="84" t="s">
        <v>0</v>
      </c>
      <c r="B9" s="38" t="s">
        <v>50</v>
      </c>
      <c r="C9" s="38" t="s">
        <v>50</v>
      </c>
      <c r="D9" s="90" t="s">
        <v>16</v>
      </c>
      <c r="E9" s="90"/>
      <c r="F9" s="90"/>
      <c r="G9" s="57" t="s">
        <v>17</v>
      </c>
    </row>
    <row r="10" spans="1:7" ht="235.2" x14ac:dyDescent="0.3">
      <c r="A10" s="84"/>
      <c r="B10" s="40" t="s">
        <v>51</v>
      </c>
      <c r="C10" s="41" t="s">
        <v>52</v>
      </c>
      <c r="D10" s="41" t="s">
        <v>53</v>
      </c>
      <c r="E10" s="47" t="s">
        <v>14</v>
      </c>
      <c r="F10" s="38" t="s">
        <v>15</v>
      </c>
      <c r="G10" s="42"/>
    </row>
    <row r="11" spans="1:7" ht="13.8" x14ac:dyDescent="0.3">
      <c r="A11" s="1" t="s">
        <v>1</v>
      </c>
      <c r="B11" s="1" t="s">
        <v>2</v>
      </c>
      <c r="C11" s="1">
        <v>3</v>
      </c>
      <c r="D11" s="55">
        <v>4</v>
      </c>
      <c r="E11" s="55">
        <v>5</v>
      </c>
      <c r="F11" s="55">
        <v>6</v>
      </c>
      <c r="G11" s="43" t="s">
        <v>54</v>
      </c>
    </row>
    <row r="12" spans="1:7" ht="27.6" x14ac:dyDescent="0.25">
      <c r="A12" s="2" t="s">
        <v>5</v>
      </c>
      <c r="B12" s="25">
        <f>B13+B14</f>
        <v>253126</v>
      </c>
      <c r="C12" s="25">
        <v>0</v>
      </c>
      <c r="D12" s="25"/>
      <c r="E12" s="11">
        <f>E13+E14</f>
        <v>167210</v>
      </c>
      <c r="F12" s="25"/>
      <c r="G12" s="26">
        <f>D12+E12+F12</f>
        <v>167210</v>
      </c>
    </row>
    <row r="13" spans="1:7" ht="15.6" x14ac:dyDescent="0.3">
      <c r="A13" s="3" t="s">
        <v>6</v>
      </c>
      <c r="B13" s="25">
        <f>191545+30000</f>
        <v>221545</v>
      </c>
      <c r="C13" s="25">
        <v>0</v>
      </c>
      <c r="D13" s="25"/>
      <c r="E13" s="11">
        <f>17750+17483+16707+16501+16947+17327+16186+17167+18570</f>
        <v>154638</v>
      </c>
      <c r="F13" s="25"/>
      <c r="G13" s="26">
        <f>D13+E13+F13</f>
        <v>154638</v>
      </c>
    </row>
    <row r="14" spans="1:7" ht="15.6" x14ac:dyDescent="0.3">
      <c r="A14" s="4" t="s">
        <v>7</v>
      </c>
      <c r="B14" s="25">
        <v>31581</v>
      </c>
      <c r="C14" s="25">
        <v>0</v>
      </c>
      <c r="D14" s="25"/>
      <c r="E14" s="11">
        <f>1716+1618+1576+1626+1964+2677+77+0+1318</f>
        <v>12572</v>
      </c>
      <c r="F14" s="25"/>
      <c r="G14" s="26">
        <f>D14+E14+F14</f>
        <v>12572</v>
      </c>
    </row>
    <row r="15" spans="1:7" ht="27.6" x14ac:dyDescent="0.25">
      <c r="A15" s="2" t="s">
        <v>8</v>
      </c>
      <c r="B15" s="25">
        <f>55680+8000</f>
        <v>63680</v>
      </c>
      <c r="C15" s="25">
        <v>0</v>
      </c>
      <c r="D15" s="25"/>
      <c r="E15" s="11">
        <f>5121+5078+4870+4341+4858+4973+4098+4170+4224</f>
        <v>41733</v>
      </c>
      <c r="F15" s="25"/>
      <c r="G15" s="26">
        <f>D15+E15+F15</f>
        <v>41733</v>
      </c>
    </row>
    <row r="16" spans="1:7" ht="15.6" x14ac:dyDescent="0.25">
      <c r="A16" s="8" t="s">
        <v>19</v>
      </c>
      <c r="B16" s="25">
        <v>13430</v>
      </c>
      <c r="C16" s="25">
        <v>0</v>
      </c>
      <c r="D16" s="25"/>
      <c r="E16" s="25">
        <f>3828+766+731+731+835</f>
        <v>6891</v>
      </c>
      <c r="F16" s="25"/>
      <c r="G16" s="26">
        <f>D16+E16+F16</f>
        <v>6891</v>
      </c>
    </row>
    <row r="17" spans="1:7" ht="12.75" customHeight="1" x14ac:dyDescent="0.25">
      <c r="A17" s="54" t="s">
        <v>20</v>
      </c>
      <c r="B17" s="25">
        <f>12760+919</f>
        <v>13679</v>
      </c>
      <c r="C17" s="56">
        <v>0</v>
      </c>
      <c r="D17" s="56"/>
      <c r="E17" s="11">
        <f>2107+2673+2878+233+249+223</f>
        <v>8363</v>
      </c>
      <c r="F17" s="56"/>
      <c r="G17" s="53">
        <f t="shared" ref="G17:G18" si="0">D17+E17+F17</f>
        <v>8363</v>
      </c>
    </row>
    <row r="18" spans="1:7" ht="12.75" customHeight="1" x14ac:dyDescent="0.25">
      <c r="A18" s="54" t="s">
        <v>22</v>
      </c>
      <c r="B18" s="25">
        <v>10440</v>
      </c>
      <c r="C18" s="56">
        <v>0</v>
      </c>
      <c r="D18" s="56"/>
      <c r="E18" s="11">
        <f>671+794+822+63+89+257+73+297+2849</f>
        <v>5915</v>
      </c>
      <c r="F18" s="56"/>
      <c r="G18" s="53">
        <f t="shared" si="0"/>
        <v>5915</v>
      </c>
    </row>
    <row r="19" spans="1:7" ht="12.75" customHeight="1" x14ac:dyDescent="0.25">
      <c r="A19" s="54" t="s">
        <v>21</v>
      </c>
      <c r="B19" s="25" t="s">
        <v>18</v>
      </c>
      <c r="C19" s="44"/>
      <c r="D19" s="56"/>
      <c r="E19" s="25" t="s">
        <v>55</v>
      </c>
      <c r="F19" s="56"/>
      <c r="G19" s="56"/>
    </row>
    <row r="20" spans="1:7" ht="12.75" customHeight="1" x14ac:dyDescent="0.25">
      <c r="A20" s="7" t="s">
        <v>23</v>
      </c>
      <c r="B20" s="25" t="s">
        <v>18</v>
      </c>
      <c r="C20" s="25"/>
      <c r="D20" s="25"/>
      <c r="E20" s="25" t="s">
        <v>55</v>
      </c>
      <c r="F20" s="25"/>
      <c r="G20" s="25"/>
    </row>
    <row r="21" spans="1:7" ht="12.75" customHeight="1" x14ac:dyDescent="0.25">
      <c r="A21" s="54" t="s">
        <v>24</v>
      </c>
      <c r="B21" s="44" t="s">
        <v>18</v>
      </c>
      <c r="C21" s="44"/>
      <c r="D21" s="56"/>
      <c r="E21" s="56" t="s">
        <v>55</v>
      </c>
      <c r="F21" s="56"/>
      <c r="G21" s="56"/>
    </row>
    <row r="22" spans="1:7" ht="12.75" customHeight="1" x14ac:dyDescent="0.25">
      <c r="A22" s="54" t="s">
        <v>26</v>
      </c>
      <c r="B22" s="44" t="s">
        <v>18</v>
      </c>
      <c r="C22" s="44"/>
      <c r="D22" s="56"/>
      <c r="E22" s="56" t="s">
        <v>55</v>
      </c>
      <c r="F22" s="56"/>
      <c r="G22" s="56"/>
    </row>
    <row r="23" spans="1:7" ht="12.75" customHeight="1" x14ac:dyDescent="0.25">
      <c r="A23" s="8" t="s">
        <v>25</v>
      </c>
      <c r="B23" s="25">
        <v>4930</v>
      </c>
      <c r="C23" s="25">
        <v>0</v>
      </c>
      <c r="D23" s="25"/>
      <c r="E23" s="11">
        <f>80+115+2719</f>
        <v>2914</v>
      </c>
      <c r="F23" s="25"/>
      <c r="G23" s="53">
        <f t="shared" ref="G23:G25" si="1">D23+E23+F23</f>
        <v>2914</v>
      </c>
    </row>
    <row r="24" spans="1:7" ht="27.6" x14ac:dyDescent="0.25">
      <c r="A24" s="8" t="s">
        <v>27</v>
      </c>
      <c r="B24" s="25" t="s">
        <v>18</v>
      </c>
      <c r="C24" s="25"/>
      <c r="D24" s="25"/>
      <c r="E24" s="25"/>
      <c r="F24" s="25"/>
      <c r="G24" s="53">
        <f t="shared" si="1"/>
        <v>0</v>
      </c>
    </row>
    <row r="25" spans="1:7" ht="12.75" customHeight="1" x14ac:dyDescent="0.25">
      <c r="A25" s="8" t="s">
        <v>28</v>
      </c>
      <c r="B25" s="25">
        <v>10240</v>
      </c>
      <c r="C25" s="25"/>
      <c r="D25" s="25"/>
      <c r="E25" s="11">
        <f>1397+791+580+617+524+797+864+636+1556</f>
        <v>7762</v>
      </c>
      <c r="F25" s="25"/>
      <c r="G25" s="53">
        <f t="shared" si="1"/>
        <v>7762</v>
      </c>
    </row>
    <row r="26" spans="1:7" ht="12.75" customHeight="1" x14ac:dyDescent="0.25">
      <c r="A26" s="8" t="s">
        <v>29</v>
      </c>
      <c r="B26" s="25" t="s">
        <v>18</v>
      </c>
      <c r="C26" s="25"/>
      <c r="D26" s="25"/>
      <c r="E26" s="25"/>
      <c r="F26" s="25"/>
      <c r="G26" s="25"/>
    </row>
    <row r="27" spans="1:7" ht="12.75" customHeight="1" x14ac:dyDescent="0.25">
      <c r="A27" s="8" t="s">
        <v>30</v>
      </c>
      <c r="B27" s="25" t="s">
        <v>18</v>
      </c>
      <c r="C27" s="25"/>
      <c r="D27" s="25">
        <v>0</v>
      </c>
      <c r="E27" s="25">
        <v>0</v>
      </c>
      <c r="F27" s="25">
        <v>0</v>
      </c>
      <c r="G27" s="25">
        <f>D27+F27</f>
        <v>0</v>
      </c>
    </row>
    <row r="28" spans="1:7" ht="12.75" customHeight="1" x14ac:dyDescent="0.25">
      <c r="A28" s="2" t="s">
        <v>9</v>
      </c>
      <c r="B28" s="25" t="s">
        <v>18</v>
      </c>
      <c r="C28" s="25"/>
      <c r="D28" s="25"/>
      <c r="E28" s="25"/>
      <c r="F28" s="25"/>
      <c r="G28" s="25"/>
    </row>
    <row r="29" spans="1:7" ht="15.6" x14ac:dyDescent="0.25">
      <c r="A29" s="9" t="s">
        <v>10</v>
      </c>
      <c r="B29" s="12">
        <f>B12+B15+B16+B17+B18+B23+B25</f>
        <v>369525</v>
      </c>
      <c r="C29" s="12">
        <f>C25+C23+C18+C17+C16+C15+C14+C13+C12</f>
        <v>0</v>
      </c>
      <c r="D29" s="12">
        <f>SUM(D12:D28)</f>
        <v>0</v>
      </c>
      <c r="E29" s="12">
        <f>E12+E15+E16+E17+E18+E23+E25</f>
        <v>240788</v>
      </c>
      <c r="F29" s="12">
        <f t="shared" ref="F29:G29" si="2">F12+F15+F16+F17+F18+F23+F25</f>
        <v>0</v>
      </c>
      <c r="G29" s="12">
        <f t="shared" si="2"/>
        <v>240788</v>
      </c>
    </row>
    <row r="30" spans="1:7" x14ac:dyDescent="0.25">
      <c r="A30" s="5"/>
      <c r="B30" s="45"/>
      <c r="C30" s="45"/>
      <c r="D30" s="45"/>
      <c r="E30" s="45"/>
      <c r="F30" s="45"/>
    </row>
    <row r="31" spans="1:7" ht="13.8" x14ac:dyDescent="0.25">
      <c r="A31" s="6" t="s">
        <v>11</v>
      </c>
      <c r="B31" s="45"/>
      <c r="C31" s="45"/>
      <c r="D31" s="45"/>
      <c r="E31" s="45"/>
      <c r="F31" s="45"/>
    </row>
    <row r="32" spans="1:7" x14ac:dyDescent="0.25">
      <c r="A32" s="5"/>
      <c r="B32" s="45"/>
      <c r="C32" s="45"/>
      <c r="D32" s="45"/>
      <c r="E32" s="45"/>
      <c r="F32" s="45"/>
    </row>
    <row r="33" spans="1:7" ht="13.8" x14ac:dyDescent="0.25">
      <c r="A33" s="6" t="s">
        <v>12</v>
      </c>
      <c r="B33" s="45"/>
      <c r="C33" s="45"/>
      <c r="D33" s="45"/>
      <c r="E33" s="45"/>
      <c r="F33" s="45"/>
    </row>
    <row r="34" spans="1:7" ht="12.75" customHeight="1" x14ac:dyDescent="0.25">
      <c r="A34" s="78" t="s">
        <v>34</v>
      </c>
      <c r="B34" s="79"/>
      <c r="C34" s="79"/>
      <c r="D34" s="79"/>
      <c r="E34" s="79"/>
      <c r="F34" s="79"/>
      <c r="G34" s="79"/>
    </row>
    <row r="35" spans="1:7" ht="13.8" x14ac:dyDescent="0.25">
      <c r="A35" s="6" t="s">
        <v>13</v>
      </c>
      <c r="B35" s="45"/>
      <c r="C35" s="45"/>
      <c r="D35" s="45"/>
      <c r="E35" s="45"/>
      <c r="F35" s="45"/>
    </row>
    <row r="36" spans="1:7" x14ac:dyDescent="0.25">
      <c r="A36" s="5"/>
      <c r="B36" s="45"/>
      <c r="C36" s="45"/>
      <c r="D36" s="45"/>
      <c r="E36" s="45"/>
      <c r="F36" s="45"/>
    </row>
    <row r="37" spans="1:7" ht="15" customHeight="1" x14ac:dyDescent="0.25">
      <c r="A37" s="5"/>
      <c r="B37" s="45"/>
      <c r="C37" s="45"/>
      <c r="D37" s="45"/>
      <c r="E37" s="45"/>
      <c r="F37" s="45"/>
    </row>
    <row r="38" spans="1:7" x14ac:dyDescent="0.25">
      <c r="A38" s="5"/>
      <c r="B38" s="45"/>
      <c r="C38" s="45"/>
      <c r="D38" s="45"/>
      <c r="E38" s="45"/>
      <c r="F38" s="45"/>
    </row>
    <row r="39" spans="1:7" ht="12.75" customHeight="1" x14ac:dyDescent="0.25">
      <c r="A39" s="13" t="s">
        <v>35</v>
      </c>
      <c r="B39" s="45"/>
      <c r="C39" s="45"/>
      <c r="D39" s="45"/>
      <c r="E39" s="45"/>
      <c r="F39" s="46" t="s">
        <v>36</v>
      </c>
      <c r="G39" s="45"/>
    </row>
    <row r="40" spans="1:7" ht="12.75" customHeight="1" x14ac:dyDescent="0.25">
      <c r="A40" s="5"/>
      <c r="B40" s="45" t="s">
        <v>37</v>
      </c>
      <c r="C40" s="45"/>
      <c r="D40" s="45"/>
      <c r="E40" s="45"/>
      <c r="F40" s="45"/>
      <c r="G40" s="45"/>
    </row>
    <row r="41" spans="1:7" ht="27.75" customHeight="1" x14ac:dyDescent="0.25">
      <c r="A41" s="5"/>
      <c r="B41" s="45"/>
      <c r="C41" s="45"/>
      <c r="D41" s="45"/>
      <c r="E41" s="45"/>
      <c r="F41" s="45"/>
      <c r="G41" s="45"/>
    </row>
    <row r="42" spans="1:7" x14ac:dyDescent="0.25">
      <c r="A42" s="5"/>
      <c r="B42" s="45"/>
      <c r="C42" s="45"/>
      <c r="D42" s="45"/>
      <c r="E42" s="45"/>
      <c r="F42" s="45"/>
      <c r="G42" s="45"/>
    </row>
    <row r="45" spans="1:7" x14ac:dyDescent="0.25">
      <c r="A45" s="5"/>
      <c r="B45" s="27"/>
      <c r="C45" s="27"/>
      <c r="D45" s="27"/>
      <c r="E45" s="28"/>
    </row>
    <row r="46" spans="1:7" x14ac:dyDescent="0.25">
      <c r="A46" s="13"/>
      <c r="B46" s="27"/>
      <c r="C46" s="27"/>
      <c r="D46" s="29"/>
      <c r="E46" s="27"/>
    </row>
    <row r="47" spans="1:7" x14ac:dyDescent="0.25">
      <c r="A47" s="5"/>
      <c r="B47" s="27"/>
      <c r="C47" s="27"/>
      <c r="D47" s="27"/>
      <c r="E47" s="27"/>
    </row>
    <row r="48" spans="1:7" x14ac:dyDescent="0.25">
      <c r="A48" s="5"/>
      <c r="B48" s="27"/>
      <c r="C48" s="27"/>
      <c r="D48" s="27"/>
      <c r="E48" s="27"/>
    </row>
    <row r="49" spans="1:5" x14ac:dyDescent="0.25">
      <c r="A49" s="5"/>
      <c r="B49" s="27"/>
      <c r="C49" s="27"/>
      <c r="D49" s="27"/>
      <c r="E49" s="27"/>
    </row>
    <row r="50" spans="1:5" x14ac:dyDescent="0.25">
      <c r="A50" s="5"/>
      <c r="B50" s="27"/>
      <c r="C50" s="27"/>
      <c r="D50" s="27"/>
      <c r="E50" s="27"/>
    </row>
    <row r="51" spans="1:5" x14ac:dyDescent="0.25">
      <c r="A51" s="5"/>
      <c r="B51" s="27"/>
      <c r="C51" s="27"/>
      <c r="D51" s="27"/>
      <c r="E51" s="27"/>
    </row>
    <row r="52" spans="1:5" x14ac:dyDescent="0.25">
      <c r="A52" s="5"/>
      <c r="B52" s="27"/>
      <c r="C52" s="27"/>
      <c r="D52" s="27"/>
      <c r="E52" s="27"/>
    </row>
    <row r="53" spans="1:5" x14ac:dyDescent="0.25">
      <c r="A53" s="5"/>
      <c r="B53" s="27"/>
      <c r="C53" s="27"/>
      <c r="D53" s="27"/>
      <c r="E53" s="27"/>
    </row>
    <row r="54" spans="1:5" x14ac:dyDescent="0.25">
      <c r="A54" s="5"/>
      <c r="B54" s="27"/>
      <c r="C54" s="27"/>
      <c r="D54" s="27"/>
      <c r="E54" s="27"/>
    </row>
    <row r="55" spans="1:5" x14ac:dyDescent="0.25">
      <c r="E55" s="27"/>
    </row>
    <row r="56" spans="1:5" x14ac:dyDescent="0.25">
      <c r="E56" s="27"/>
    </row>
    <row r="57" spans="1:5" x14ac:dyDescent="0.25">
      <c r="E57" s="27"/>
    </row>
    <row r="58" spans="1:5" x14ac:dyDescent="0.25">
      <c r="E58" s="27"/>
    </row>
    <row r="59" spans="1:5" x14ac:dyDescent="0.25">
      <c r="E59" s="27"/>
    </row>
    <row r="60" spans="1:5" x14ac:dyDescent="0.25">
      <c r="E60" s="27"/>
    </row>
    <row r="61" spans="1:5" x14ac:dyDescent="0.25">
      <c r="E61" s="27"/>
    </row>
    <row r="62" spans="1:5" x14ac:dyDescent="0.25">
      <c r="E62" s="27"/>
    </row>
    <row r="63" spans="1:5" x14ac:dyDescent="0.25">
      <c r="E63" s="27"/>
    </row>
  </sheetData>
  <mergeCells count="3">
    <mergeCell ref="A34:G34"/>
    <mergeCell ref="A9:A10"/>
    <mergeCell ref="D9:F9"/>
  </mergeCells>
  <phoneticPr fontId="4" type="noConversion"/>
  <pageMargins left="0.75" right="0.75" top="1" bottom="1" header="0.5" footer="0.5"/>
  <pageSetup paperSize="9" scale="67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63"/>
  <sheetViews>
    <sheetView workbookViewId="0">
      <selection activeCell="H30" sqref="H30"/>
    </sheetView>
  </sheetViews>
  <sheetFormatPr defaultRowHeight="13.2" x14ac:dyDescent="0.25"/>
  <cols>
    <col min="1" max="1" width="40.44140625" customWidth="1"/>
    <col min="2" max="2" width="17.44140625" style="15" customWidth="1"/>
    <col min="3" max="3" width="21.33203125" style="15" customWidth="1"/>
    <col min="4" max="4" width="16.6640625" style="15" customWidth="1"/>
    <col min="5" max="5" width="16.33203125" style="15" customWidth="1"/>
  </cols>
  <sheetData>
    <row r="1" spans="1:7" x14ac:dyDescent="0.25">
      <c r="B1" s="36"/>
      <c r="C1" s="36"/>
      <c r="D1" s="36"/>
      <c r="E1" s="36"/>
      <c r="F1" s="36"/>
      <c r="G1" s="36"/>
    </row>
    <row r="2" spans="1:7" x14ac:dyDescent="0.25">
      <c r="A2" s="10" t="s">
        <v>47</v>
      </c>
      <c r="B2" s="36"/>
      <c r="C2" s="36"/>
      <c r="D2" s="36"/>
      <c r="E2" s="36"/>
      <c r="F2" s="36"/>
      <c r="G2" s="36"/>
    </row>
    <row r="3" spans="1:7" x14ac:dyDescent="0.25">
      <c r="A3" t="s">
        <v>48</v>
      </c>
      <c r="B3" s="36"/>
      <c r="C3" s="36"/>
      <c r="D3" s="36"/>
      <c r="E3" s="36"/>
      <c r="F3" s="36"/>
      <c r="G3" s="36"/>
    </row>
    <row r="4" spans="1:7" x14ac:dyDescent="0.25">
      <c r="A4" t="s">
        <v>31</v>
      </c>
      <c r="B4" s="36"/>
      <c r="C4" s="36"/>
      <c r="D4" s="36"/>
      <c r="E4" s="36"/>
      <c r="F4" s="36"/>
      <c r="G4" s="36"/>
    </row>
    <row r="5" spans="1:7" x14ac:dyDescent="0.25">
      <c r="B5" s="36"/>
      <c r="C5" s="36"/>
      <c r="D5" s="36"/>
      <c r="E5" s="36"/>
      <c r="F5" s="36"/>
      <c r="G5" s="36"/>
    </row>
    <row r="6" spans="1:7" ht="15.6" x14ac:dyDescent="0.3">
      <c r="B6" s="37" t="s">
        <v>32</v>
      </c>
      <c r="C6" s="37"/>
      <c r="D6" s="36"/>
      <c r="E6" s="36"/>
      <c r="F6" s="36"/>
      <c r="G6" s="36"/>
    </row>
    <row r="7" spans="1:7" ht="15.6" x14ac:dyDescent="0.3">
      <c r="B7" s="37" t="s">
        <v>59</v>
      </c>
      <c r="C7" s="37"/>
      <c r="D7" s="36"/>
      <c r="E7" s="36"/>
      <c r="F7" s="36"/>
      <c r="G7" s="36"/>
    </row>
    <row r="8" spans="1:7" x14ac:dyDescent="0.25">
      <c r="B8" s="36"/>
      <c r="C8" s="36"/>
      <c r="D8" s="36"/>
      <c r="E8" s="36"/>
      <c r="F8" s="36"/>
      <c r="G8" s="36"/>
    </row>
    <row r="9" spans="1:7" ht="69" customHeight="1" x14ac:dyDescent="0.25">
      <c r="A9" s="84" t="s">
        <v>0</v>
      </c>
      <c r="B9" s="38" t="s">
        <v>50</v>
      </c>
      <c r="C9" s="38" t="s">
        <v>50</v>
      </c>
      <c r="D9" s="90" t="s">
        <v>16</v>
      </c>
      <c r="E9" s="90"/>
      <c r="F9" s="90"/>
      <c r="G9" s="62" t="s">
        <v>17</v>
      </c>
    </row>
    <row r="10" spans="1:7" ht="120.75" customHeight="1" x14ac:dyDescent="0.3">
      <c r="A10" s="84"/>
      <c r="B10" s="40" t="s">
        <v>51</v>
      </c>
      <c r="C10" s="41" t="s">
        <v>52</v>
      </c>
      <c r="D10" s="41" t="s">
        <v>53</v>
      </c>
      <c r="E10" s="47" t="s">
        <v>14</v>
      </c>
      <c r="F10" s="38" t="s">
        <v>15</v>
      </c>
      <c r="G10" s="42"/>
    </row>
    <row r="11" spans="1:7" ht="13.8" x14ac:dyDescent="0.3">
      <c r="A11" s="1" t="s">
        <v>1</v>
      </c>
      <c r="B11" s="1" t="s">
        <v>2</v>
      </c>
      <c r="C11" s="1">
        <v>3</v>
      </c>
      <c r="D11" s="60">
        <v>4</v>
      </c>
      <c r="E11" s="60">
        <v>5</v>
      </c>
      <c r="F11" s="60">
        <v>6</v>
      </c>
      <c r="G11" s="43" t="s">
        <v>54</v>
      </c>
    </row>
    <row r="12" spans="1:7" ht="41.4" x14ac:dyDescent="0.25">
      <c r="A12" s="2" t="s">
        <v>5</v>
      </c>
      <c r="B12" s="25">
        <f>B13+B14</f>
        <v>253126</v>
      </c>
      <c r="C12" s="25">
        <v>0</v>
      </c>
      <c r="D12" s="25"/>
      <c r="E12" s="11">
        <f>E13+E14</f>
        <v>191521</v>
      </c>
      <c r="F12" s="25"/>
      <c r="G12" s="26">
        <f>D12+E12+F12</f>
        <v>191521</v>
      </c>
    </row>
    <row r="13" spans="1:7" ht="15.6" x14ac:dyDescent="0.3">
      <c r="A13" s="3" t="s">
        <v>6</v>
      </c>
      <c r="B13" s="25">
        <f>191545+30000</f>
        <v>221545</v>
      </c>
      <c r="C13" s="25">
        <v>0</v>
      </c>
      <c r="D13" s="25"/>
      <c r="E13" s="11">
        <f>17750+17483+16707+16501+16947+17327+16186+17167+18570+20808</f>
        <v>175446</v>
      </c>
      <c r="F13" s="25"/>
      <c r="G13" s="26">
        <f>D13+E13+F13</f>
        <v>175446</v>
      </c>
    </row>
    <row r="14" spans="1:7" ht="15.6" x14ac:dyDescent="0.3">
      <c r="A14" s="4" t="s">
        <v>7</v>
      </c>
      <c r="B14" s="25">
        <v>31581</v>
      </c>
      <c r="C14" s="25">
        <v>0</v>
      </c>
      <c r="D14" s="25"/>
      <c r="E14" s="11">
        <f>1716+1618+1576+1626+1964+2677+77+0+1318+3503</f>
        <v>16075</v>
      </c>
      <c r="F14" s="25"/>
      <c r="G14" s="26">
        <f>D14+E14+F14</f>
        <v>16075</v>
      </c>
    </row>
    <row r="15" spans="1:7" ht="41.4" x14ac:dyDescent="0.25">
      <c r="A15" s="2" t="s">
        <v>8</v>
      </c>
      <c r="B15" s="25">
        <f>55680+8000</f>
        <v>63680</v>
      </c>
      <c r="C15" s="25">
        <v>0</v>
      </c>
      <c r="D15" s="25"/>
      <c r="E15" s="11">
        <f>5121+5078+4870+4341+4858+4973+4098+4170+4224+4102</f>
        <v>45835</v>
      </c>
      <c r="F15" s="25"/>
      <c r="G15" s="26">
        <f>D15+E15+F15</f>
        <v>45835</v>
      </c>
    </row>
    <row r="16" spans="1:7" ht="27.6" x14ac:dyDescent="0.25">
      <c r="A16" s="8" t="s">
        <v>19</v>
      </c>
      <c r="B16" s="25">
        <v>13430</v>
      </c>
      <c r="C16" s="25">
        <v>0</v>
      </c>
      <c r="D16" s="25"/>
      <c r="E16" s="25">
        <f>3828+766+731+731+835+835</f>
        <v>7726</v>
      </c>
      <c r="F16" s="25"/>
      <c r="G16" s="26">
        <f>D16+E16+F16</f>
        <v>7726</v>
      </c>
    </row>
    <row r="17" spans="1:8" ht="12.75" customHeight="1" x14ac:dyDescent="0.25">
      <c r="A17" s="59" t="s">
        <v>20</v>
      </c>
      <c r="B17" s="25">
        <f>12760+919</f>
        <v>13679</v>
      </c>
      <c r="C17" s="61">
        <v>0</v>
      </c>
      <c r="D17" s="61"/>
      <c r="E17" s="11">
        <f>2107+2673+2878+233+249+223+269</f>
        <v>8632</v>
      </c>
      <c r="F17" s="61"/>
      <c r="G17" s="58">
        <f t="shared" ref="G17:G18" si="0">D17+E17+F17</f>
        <v>8632</v>
      </c>
    </row>
    <row r="18" spans="1:8" ht="12.75" customHeight="1" x14ac:dyDescent="0.25">
      <c r="A18" s="59" t="s">
        <v>22</v>
      </c>
      <c r="B18" s="25">
        <v>10440</v>
      </c>
      <c r="C18" s="61">
        <v>0</v>
      </c>
      <c r="D18" s="61"/>
      <c r="E18" s="11">
        <f>671+794+822+63+89+257+73+297+2849+2717</f>
        <v>8632</v>
      </c>
      <c r="F18" s="61"/>
      <c r="G18" s="58">
        <f t="shared" si="0"/>
        <v>8632</v>
      </c>
    </row>
    <row r="19" spans="1:8" ht="12.75" customHeight="1" x14ac:dyDescent="0.25">
      <c r="A19" s="59" t="s">
        <v>21</v>
      </c>
      <c r="B19" s="25" t="s">
        <v>18</v>
      </c>
      <c r="C19" s="44"/>
      <c r="D19" s="61"/>
      <c r="E19" s="25" t="s">
        <v>55</v>
      </c>
      <c r="F19" s="61"/>
      <c r="G19" s="61"/>
    </row>
    <row r="20" spans="1:8" ht="12.75" customHeight="1" x14ac:dyDescent="0.25">
      <c r="A20" s="7" t="s">
        <v>23</v>
      </c>
      <c r="B20" s="25" t="s">
        <v>18</v>
      </c>
      <c r="C20" s="25"/>
      <c r="D20" s="25"/>
      <c r="E20" s="25" t="s">
        <v>55</v>
      </c>
      <c r="F20" s="25"/>
      <c r="G20" s="25"/>
    </row>
    <row r="21" spans="1:8" ht="12.75" customHeight="1" x14ac:dyDescent="0.25">
      <c r="A21" s="59" t="s">
        <v>24</v>
      </c>
      <c r="B21" s="44" t="s">
        <v>18</v>
      </c>
      <c r="C21" s="44"/>
      <c r="D21" s="61"/>
      <c r="E21" s="61" t="s">
        <v>55</v>
      </c>
      <c r="F21" s="61"/>
      <c r="G21" s="61"/>
    </row>
    <row r="22" spans="1:8" ht="12.75" customHeight="1" x14ac:dyDescent="0.25">
      <c r="A22" s="59" t="s">
        <v>26</v>
      </c>
      <c r="B22" s="44" t="s">
        <v>18</v>
      </c>
      <c r="C22" s="44"/>
      <c r="D22" s="61"/>
      <c r="E22" s="61" t="s">
        <v>55</v>
      </c>
      <c r="F22" s="61"/>
      <c r="G22" s="61"/>
    </row>
    <row r="23" spans="1:8" ht="12.75" customHeight="1" x14ac:dyDescent="0.25">
      <c r="A23" s="8" t="s">
        <v>25</v>
      </c>
      <c r="B23" s="25">
        <v>4930</v>
      </c>
      <c r="C23" s="25">
        <v>0</v>
      </c>
      <c r="D23" s="25"/>
      <c r="E23" s="11">
        <f>80+115+2719+0</f>
        <v>2914</v>
      </c>
      <c r="F23" s="25"/>
      <c r="G23" s="58">
        <f t="shared" ref="G23:G25" si="1">D23+E23+F23</f>
        <v>2914</v>
      </c>
    </row>
    <row r="24" spans="1:8" ht="27.6" x14ac:dyDescent="0.25">
      <c r="A24" s="8" t="s">
        <v>27</v>
      </c>
      <c r="B24" s="25" t="s">
        <v>18</v>
      </c>
      <c r="C24" s="25"/>
      <c r="D24" s="25"/>
      <c r="E24" s="25"/>
      <c r="F24" s="25"/>
      <c r="G24" s="58">
        <f t="shared" si="1"/>
        <v>0</v>
      </c>
    </row>
    <row r="25" spans="1:8" ht="12.75" customHeight="1" x14ac:dyDescent="0.25">
      <c r="A25" s="8" t="s">
        <v>28</v>
      </c>
      <c r="B25" s="25">
        <v>10240</v>
      </c>
      <c r="C25" s="25"/>
      <c r="D25" s="25"/>
      <c r="E25" s="11">
        <f>1397+791+580+617+524+797+864+636+1556+1775</f>
        <v>9537</v>
      </c>
      <c r="F25" s="25"/>
      <c r="G25" s="58">
        <f t="shared" si="1"/>
        <v>9537</v>
      </c>
    </row>
    <row r="26" spans="1:8" ht="12.75" customHeight="1" x14ac:dyDescent="0.25">
      <c r="A26" s="8" t="s">
        <v>29</v>
      </c>
      <c r="B26" s="25" t="s">
        <v>18</v>
      </c>
      <c r="C26" s="25"/>
      <c r="D26" s="25"/>
      <c r="E26" s="25"/>
      <c r="F26" s="25"/>
      <c r="G26" s="25"/>
    </row>
    <row r="27" spans="1:8" ht="12.75" customHeight="1" x14ac:dyDescent="0.25">
      <c r="A27" s="8" t="s">
        <v>30</v>
      </c>
      <c r="B27" s="25" t="s">
        <v>18</v>
      </c>
      <c r="C27" s="25"/>
      <c r="D27" s="25">
        <v>0</v>
      </c>
      <c r="E27" s="25">
        <v>0</v>
      </c>
      <c r="F27" s="25">
        <v>0</v>
      </c>
      <c r="G27" s="25">
        <f>D27+F27</f>
        <v>0</v>
      </c>
    </row>
    <row r="28" spans="1:8" ht="12.75" customHeight="1" x14ac:dyDescent="0.25">
      <c r="A28" s="2" t="s">
        <v>9</v>
      </c>
      <c r="B28" s="25" t="s">
        <v>18</v>
      </c>
      <c r="C28" s="25"/>
      <c r="D28" s="25"/>
      <c r="E28" s="25"/>
      <c r="F28" s="25"/>
      <c r="G28" s="25"/>
    </row>
    <row r="29" spans="1:8" ht="12.75" customHeight="1" x14ac:dyDescent="0.25">
      <c r="A29" s="9" t="s">
        <v>10</v>
      </c>
      <c r="B29" s="12">
        <f>B12+B15+B16+B17+B18+B23+B25</f>
        <v>369525</v>
      </c>
      <c r="C29" s="12">
        <f>C25+C23+C18+C17+C16+C15+C14+C13+C12</f>
        <v>0</v>
      </c>
      <c r="D29" s="12">
        <f>SUM(D12:D28)</f>
        <v>0</v>
      </c>
      <c r="E29" s="12">
        <f>E12+E15+E16+E17+E18+E23+E25</f>
        <v>274797</v>
      </c>
      <c r="F29" s="12">
        <f t="shared" ref="F29:G29" si="2">F12+F15+F16+F17+F18+F23+F25</f>
        <v>0</v>
      </c>
      <c r="G29" s="12">
        <f t="shared" si="2"/>
        <v>274797</v>
      </c>
      <c r="H29" s="28">
        <f>G29+30704</f>
        <v>305501</v>
      </c>
    </row>
    <row r="30" spans="1:8" x14ac:dyDescent="0.25">
      <c r="A30" s="5"/>
      <c r="B30" s="45"/>
      <c r="C30" s="45"/>
      <c r="D30" s="45"/>
      <c r="E30" s="45"/>
      <c r="F30" s="45"/>
    </row>
    <row r="31" spans="1:8" ht="13.8" x14ac:dyDescent="0.25">
      <c r="A31" s="6" t="s">
        <v>11</v>
      </c>
      <c r="B31" s="45"/>
      <c r="C31" s="45"/>
      <c r="D31" s="45"/>
      <c r="E31" s="45"/>
      <c r="F31" s="45"/>
    </row>
    <row r="32" spans="1:8" x14ac:dyDescent="0.25">
      <c r="A32" s="5"/>
      <c r="B32" s="45"/>
      <c r="C32" s="45"/>
      <c r="D32" s="45"/>
      <c r="E32" s="45"/>
      <c r="F32" s="45"/>
    </row>
    <row r="33" spans="1:7" ht="13.8" x14ac:dyDescent="0.25">
      <c r="A33" s="6" t="s">
        <v>12</v>
      </c>
      <c r="B33" s="45"/>
      <c r="C33" s="45"/>
      <c r="D33" s="45"/>
      <c r="E33" s="45"/>
      <c r="F33" s="45"/>
    </row>
    <row r="34" spans="1:7" ht="12.75" customHeight="1" x14ac:dyDescent="0.25">
      <c r="A34" s="78" t="s">
        <v>34</v>
      </c>
      <c r="B34" s="79"/>
      <c r="C34" s="79"/>
      <c r="D34" s="79"/>
      <c r="E34" s="79"/>
      <c r="F34" s="79"/>
      <c r="G34" s="79"/>
    </row>
    <row r="35" spans="1:7" ht="13.8" x14ac:dyDescent="0.25">
      <c r="A35" s="6" t="s">
        <v>13</v>
      </c>
      <c r="B35" s="45"/>
      <c r="C35" s="45"/>
      <c r="D35" s="45"/>
      <c r="E35" s="45"/>
      <c r="F35" s="45"/>
    </row>
    <row r="36" spans="1:7" x14ac:dyDescent="0.25">
      <c r="A36" s="5"/>
      <c r="B36" s="45"/>
      <c r="C36" s="45"/>
      <c r="D36" s="45"/>
      <c r="E36" s="45"/>
      <c r="F36" s="45"/>
    </row>
    <row r="37" spans="1:7" ht="15" customHeight="1" x14ac:dyDescent="0.25">
      <c r="A37" s="5"/>
      <c r="B37" s="45"/>
      <c r="C37" s="45"/>
      <c r="D37" s="45"/>
      <c r="E37" s="45"/>
      <c r="F37" s="45"/>
    </row>
    <row r="38" spans="1:7" x14ac:dyDescent="0.25">
      <c r="A38" s="5"/>
      <c r="B38" s="45"/>
      <c r="C38" s="45"/>
      <c r="D38" s="45"/>
      <c r="E38" s="45"/>
      <c r="F38" s="45"/>
    </row>
    <row r="39" spans="1:7" ht="12.75" customHeight="1" x14ac:dyDescent="0.25">
      <c r="A39" s="13" t="s">
        <v>35</v>
      </c>
      <c r="B39" s="45"/>
      <c r="C39" s="45"/>
      <c r="D39" s="45"/>
      <c r="E39" s="45"/>
      <c r="F39" s="46" t="s">
        <v>36</v>
      </c>
      <c r="G39" s="45"/>
    </row>
    <row r="40" spans="1:7" ht="12.75" customHeight="1" x14ac:dyDescent="0.25">
      <c r="A40" s="5"/>
      <c r="B40" s="45" t="s">
        <v>37</v>
      </c>
      <c r="C40" s="45"/>
      <c r="D40" s="45"/>
      <c r="E40" s="45"/>
      <c r="F40" s="45"/>
      <c r="G40" s="45"/>
    </row>
    <row r="41" spans="1:7" ht="27.75" customHeight="1" x14ac:dyDescent="0.25">
      <c r="A41" s="5"/>
      <c r="B41" s="45"/>
      <c r="C41" s="45"/>
      <c r="D41" s="45"/>
      <c r="E41" s="45"/>
      <c r="F41" s="45"/>
      <c r="G41" s="45"/>
    </row>
    <row r="42" spans="1:7" x14ac:dyDescent="0.25">
      <c r="A42" s="5"/>
      <c r="B42" s="45"/>
      <c r="C42" s="45"/>
      <c r="D42" s="45"/>
      <c r="E42" s="45"/>
      <c r="F42" s="45"/>
      <c r="G42" s="45"/>
    </row>
    <row r="45" spans="1:7" x14ac:dyDescent="0.25">
      <c r="A45" s="5"/>
      <c r="B45" s="27"/>
      <c r="C45" s="27"/>
      <c r="D45" s="27"/>
      <c r="E45" s="28"/>
    </row>
    <row r="46" spans="1:7" x14ac:dyDescent="0.25">
      <c r="A46" s="13" t="s">
        <v>35</v>
      </c>
      <c r="B46" s="27"/>
      <c r="C46" s="27"/>
      <c r="D46" s="29" t="s">
        <v>36</v>
      </c>
      <c r="E46" s="27"/>
    </row>
    <row r="47" spans="1:7" x14ac:dyDescent="0.25">
      <c r="A47" s="5"/>
      <c r="B47" s="27" t="s">
        <v>37</v>
      </c>
      <c r="C47" s="27"/>
      <c r="D47" s="27"/>
      <c r="E47" s="27"/>
    </row>
    <row r="48" spans="1:7" x14ac:dyDescent="0.25">
      <c r="A48" s="5"/>
      <c r="B48" s="27"/>
      <c r="C48" s="27"/>
      <c r="D48" s="27"/>
      <c r="E48" s="27"/>
    </row>
    <row r="49" spans="1:5" x14ac:dyDescent="0.25">
      <c r="A49" s="5"/>
      <c r="B49" s="27"/>
      <c r="C49" s="27"/>
      <c r="D49" s="27"/>
      <c r="E49" s="27"/>
    </row>
    <row r="50" spans="1:5" x14ac:dyDescent="0.25">
      <c r="A50" s="5"/>
      <c r="B50" s="27"/>
      <c r="C50" s="27"/>
      <c r="D50" s="27"/>
      <c r="E50" s="27"/>
    </row>
    <row r="51" spans="1:5" x14ac:dyDescent="0.25">
      <c r="A51" s="5"/>
      <c r="B51" s="27"/>
      <c r="C51" s="27"/>
      <c r="D51" s="27"/>
      <c r="E51" s="27"/>
    </row>
    <row r="52" spans="1:5" x14ac:dyDescent="0.25">
      <c r="A52" s="5"/>
      <c r="B52" s="27"/>
      <c r="C52" s="27"/>
      <c r="D52" s="27"/>
      <c r="E52" s="27"/>
    </row>
    <row r="53" spans="1:5" x14ac:dyDescent="0.25">
      <c r="A53" s="5"/>
      <c r="B53" s="27"/>
      <c r="C53" s="27"/>
      <c r="D53" s="27"/>
      <c r="E53" s="27"/>
    </row>
    <row r="54" spans="1:5" x14ac:dyDescent="0.25">
      <c r="A54" s="5"/>
      <c r="B54" s="27"/>
      <c r="C54" s="27"/>
      <c r="D54" s="27"/>
      <c r="E54" s="27"/>
    </row>
    <row r="55" spans="1:5" x14ac:dyDescent="0.25">
      <c r="E55" s="27"/>
    </row>
    <row r="56" spans="1:5" x14ac:dyDescent="0.25">
      <c r="E56" s="27"/>
    </row>
    <row r="57" spans="1:5" x14ac:dyDescent="0.25">
      <c r="E57" s="27"/>
    </row>
    <row r="58" spans="1:5" x14ac:dyDescent="0.25">
      <c r="E58" s="27"/>
    </row>
    <row r="59" spans="1:5" x14ac:dyDescent="0.25">
      <c r="E59" s="27"/>
    </row>
    <row r="60" spans="1:5" x14ac:dyDescent="0.25">
      <c r="E60" s="27"/>
    </row>
    <row r="61" spans="1:5" x14ac:dyDescent="0.25">
      <c r="E61" s="27"/>
    </row>
    <row r="62" spans="1:5" x14ac:dyDescent="0.25">
      <c r="E62" s="27"/>
    </row>
    <row r="63" spans="1:5" x14ac:dyDescent="0.25">
      <c r="E63" s="27"/>
    </row>
  </sheetData>
  <mergeCells count="3">
    <mergeCell ref="A34:G34"/>
    <mergeCell ref="A9:A10"/>
    <mergeCell ref="D9:F9"/>
  </mergeCells>
  <pageMargins left="0.7" right="0.7" top="0.75" bottom="0.75" header="0.3" footer="0.3"/>
  <pageSetup paperSize="9" scale="6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63"/>
  <sheetViews>
    <sheetView topLeftCell="A23" workbookViewId="0">
      <selection activeCell="E31" sqref="E31"/>
    </sheetView>
  </sheetViews>
  <sheetFormatPr defaultRowHeight="13.2" x14ac:dyDescent="0.25"/>
  <cols>
    <col min="1" max="1" width="40.44140625" customWidth="1"/>
    <col min="2" max="2" width="17.44140625" style="15" customWidth="1"/>
    <col min="3" max="3" width="21.33203125" style="15" customWidth="1"/>
    <col min="4" max="4" width="16.6640625" style="15" customWidth="1"/>
    <col min="5" max="5" width="16.33203125" style="15" customWidth="1"/>
  </cols>
  <sheetData>
    <row r="1" spans="1:7" x14ac:dyDescent="0.25">
      <c r="B1" s="36"/>
      <c r="C1" s="36"/>
      <c r="D1" s="36"/>
      <c r="E1" s="36"/>
      <c r="F1" s="36"/>
      <c r="G1" s="36"/>
    </row>
    <row r="2" spans="1:7" x14ac:dyDescent="0.25">
      <c r="A2" s="10" t="s">
        <v>47</v>
      </c>
      <c r="B2" s="36"/>
      <c r="C2" s="36"/>
      <c r="D2" s="36"/>
      <c r="E2" s="36"/>
      <c r="F2" s="36"/>
      <c r="G2" s="36"/>
    </row>
    <row r="3" spans="1:7" x14ac:dyDescent="0.25">
      <c r="A3" t="s">
        <v>48</v>
      </c>
      <c r="B3" s="36"/>
      <c r="C3" s="36"/>
      <c r="D3" s="36"/>
      <c r="E3" s="36"/>
      <c r="F3" s="36"/>
      <c r="G3" s="36"/>
    </row>
    <row r="4" spans="1:7" x14ac:dyDescent="0.25">
      <c r="A4" t="s">
        <v>31</v>
      </c>
      <c r="B4" s="36"/>
      <c r="C4" s="36"/>
      <c r="D4" s="36"/>
      <c r="E4" s="36"/>
      <c r="F4" s="36"/>
      <c r="G4" s="36"/>
    </row>
    <row r="5" spans="1:7" x14ac:dyDescent="0.25">
      <c r="B5" s="36"/>
      <c r="C5" s="36"/>
      <c r="D5" s="36"/>
      <c r="E5" s="36"/>
      <c r="F5" s="36"/>
      <c r="G5" s="36"/>
    </row>
    <row r="6" spans="1:7" ht="15.6" x14ac:dyDescent="0.3">
      <c r="B6" s="37" t="s">
        <v>32</v>
      </c>
      <c r="C6" s="37"/>
      <c r="D6" s="36"/>
      <c r="E6" s="36"/>
      <c r="F6" s="36"/>
      <c r="G6" s="36"/>
    </row>
    <row r="7" spans="1:7" ht="15.6" x14ac:dyDescent="0.3">
      <c r="B7" s="37" t="s">
        <v>60</v>
      </c>
      <c r="C7" s="37"/>
      <c r="D7" s="36"/>
      <c r="E7" s="36"/>
      <c r="F7" s="36"/>
      <c r="G7" s="36"/>
    </row>
    <row r="8" spans="1:7" x14ac:dyDescent="0.25">
      <c r="B8" s="36"/>
      <c r="C8" s="36"/>
      <c r="D8" s="36"/>
      <c r="E8" s="36"/>
      <c r="F8" s="36"/>
      <c r="G8" s="36"/>
    </row>
    <row r="9" spans="1:7" ht="69" customHeight="1" x14ac:dyDescent="0.25">
      <c r="A9" s="84" t="s">
        <v>0</v>
      </c>
      <c r="B9" s="38" t="s">
        <v>50</v>
      </c>
      <c r="C9" s="38" t="s">
        <v>50</v>
      </c>
      <c r="D9" s="90" t="s">
        <v>16</v>
      </c>
      <c r="E9" s="90"/>
      <c r="F9" s="90"/>
      <c r="G9" s="67" t="s">
        <v>17</v>
      </c>
    </row>
    <row r="10" spans="1:7" ht="120.75" customHeight="1" x14ac:dyDescent="0.3">
      <c r="A10" s="84"/>
      <c r="B10" s="40" t="s">
        <v>51</v>
      </c>
      <c r="C10" s="41" t="s">
        <v>52</v>
      </c>
      <c r="D10" s="41" t="s">
        <v>53</v>
      </c>
      <c r="E10" s="47" t="s">
        <v>14</v>
      </c>
      <c r="F10" s="38" t="s">
        <v>15</v>
      </c>
      <c r="G10" s="42"/>
    </row>
    <row r="11" spans="1:7" ht="13.8" x14ac:dyDescent="0.3">
      <c r="A11" s="1" t="s">
        <v>1</v>
      </c>
      <c r="B11" s="1" t="s">
        <v>2</v>
      </c>
      <c r="C11" s="1">
        <v>3</v>
      </c>
      <c r="D11" s="65">
        <v>4</v>
      </c>
      <c r="E11" s="65">
        <v>5</v>
      </c>
      <c r="F11" s="65">
        <v>6</v>
      </c>
      <c r="G11" s="43" t="s">
        <v>54</v>
      </c>
    </row>
    <row r="12" spans="1:7" ht="41.4" x14ac:dyDescent="0.25">
      <c r="A12" s="2" t="s">
        <v>5</v>
      </c>
      <c r="B12" s="25">
        <f>B13+B14</f>
        <v>253126</v>
      </c>
      <c r="C12" s="25">
        <v>0</v>
      </c>
      <c r="D12" s="25"/>
      <c r="E12" s="11">
        <f>E13+E14</f>
        <v>214366</v>
      </c>
      <c r="F12" s="25"/>
      <c r="G12" s="26">
        <f>D12+E12+F12</f>
        <v>214366</v>
      </c>
    </row>
    <row r="13" spans="1:7" ht="15.6" x14ac:dyDescent="0.3">
      <c r="A13" s="3" t="s">
        <v>6</v>
      </c>
      <c r="B13" s="25">
        <f>191545+30000</f>
        <v>221545</v>
      </c>
      <c r="C13" s="25">
        <v>0</v>
      </c>
      <c r="D13" s="25"/>
      <c r="E13" s="11">
        <f>17750+17483+16707+16501+16947+17327+16186+17167+18570+20808+19667</f>
        <v>195113</v>
      </c>
      <c r="F13" s="25"/>
      <c r="G13" s="26">
        <f>D13+E13+F13</f>
        <v>195113</v>
      </c>
    </row>
    <row r="14" spans="1:7" ht="15.6" x14ac:dyDescent="0.3">
      <c r="A14" s="4" t="s">
        <v>7</v>
      </c>
      <c r="B14" s="25">
        <v>31581</v>
      </c>
      <c r="C14" s="25">
        <v>0</v>
      </c>
      <c r="D14" s="25"/>
      <c r="E14" s="11">
        <f>1716+1618+1576+1626+1964+2677+77+0+1318+3503+3178</f>
        <v>19253</v>
      </c>
      <c r="F14" s="25"/>
      <c r="G14" s="26">
        <f>D14+E14+F14</f>
        <v>19253</v>
      </c>
    </row>
    <row r="15" spans="1:7" ht="41.4" x14ac:dyDescent="0.25">
      <c r="A15" s="2" t="s">
        <v>8</v>
      </c>
      <c r="B15" s="25">
        <f>55680+8000</f>
        <v>63680</v>
      </c>
      <c r="C15" s="25">
        <v>0</v>
      </c>
      <c r="D15" s="25"/>
      <c r="E15" s="11">
        <f>5121+5078+4870+4341+4858+4973+4098+4170+4224+4102+4134</f>
        <v>49969</v>
      </c>
      <c r="F15" s="25"/>
      <c r="G15" s="26">
        <f>D15+E15+F15</f>
        <v>49969</v>
      </c>
    </row>
    <row r="16" spans="1:7" ht="27.6" x14ac:dyDescent="0.25">
      <c r="A16" s="8" t="s">
        <v>19</v>
      </c>
      <c r="B16" s="25">
        <v>13430</v>
      </c>
      <c r="C16" s="25">
        <v>0</v>
      </c>
      <c r="D16" s="25"/>
      <c r="E16" s="25">
        <f>3828+766+731+731+835+835+835</f>
        <v>8561</v>
      </c>
      <c r="F16" s="25"/>
      <c r="G16" s="26">
        <f>D16+E16+F16</f>
        <v>8561</v>
      </c>
    </row>
    <row r="17" spans="1:7" ht="12.75" customHeight="1" x14ac:dyDescent="0.25">
      <c r="A17" s="64" t="s">
        <v>20</v>
      </c>
      <c r="B17" s="25">
        <f>12760+919-2000</f>
        <v>11679</v>
      </c>
      <c r="C17" s="66">
        <v>0</v>
      </c>
      <c r="D17" s="66"/>
      <c r="E17" s="11">
        <f>2107+2673+2878+233+249+223+269+550</f>
        <v>9182</v>
      </c>
      <c r="F17" s="66"/>
      <c r="G17" s="63">
        <f t="shared" ref="G17:G18" si="0">D17+E17+F17</f>
        <v>9182</v>
      </c>
    </row>
    <row r="18" spans="1:7" ht="12.75" customHeight="1" x14ac:dyDescent="0.25">
      <c r="A18" s="64" t="s">
        <v>22</v>
      </c>
      <c r="B18" s="25">
        <v>10440</v>
      </c>
      <c r="C18" s="66">
        <v>0</v>
      </c>
      <c r="D18" s="66"/>
      <c r="E18" s="11">
        <f>671+794+822+63+89+257+73+297+2849+2717+736</f>
        <v>9368</v>
      </c>
      <c r="F18" s="66"/>
      <c r="G18" s="63">
        <f t="shared" si="0"/>
        <v>9368</v>
      </c>
    </row>
    <row r="19" spans="1:7" ht="12.75" customHeight="1" x14ac:dyDescent="0.25">
      <c r="A19" s="64" t="s">
        <v>21</v>
      </c>
      <c r="B19" s="25" t="s">
        <v>18</v>
      </c>
      <c r="C19" s="44"/>
      <c r="D19" s="66"/>
      <c r="E19" s="25" t="s">
        <v>55</v>
      </c>
      <c r="F19" s="66"/>
      <c r="G19" s="66"/>
    </row>
    <row r="20" spans="1:7" ht="12.75" customHeight="1" x14ac:dyDescent="0.25">
      <c r="A20" s="7" t="s">
        <v>23</v>
      </c>
      <c r="B20" s="25" t="s">
        <v>18</v>
      </c>
      <c r="C20" s="25"/>
      <c r="D20" s="25"/>
      <c r="E20" s="25" t="s">
        <v>55</v>
      </c>
      <c r="F20" s="25"/>
      <c r="G20" s="25"/>
    </row>
    <row r="21" spans="1:7" ht="12.75" customHeight="1" x14ac:dyDescent="0.25">
      <c r="A21" s="64" t="s">
        <v>24</v>
      </c>
      <c r="B21" s="44" t="s">
        <v>18</v>
      </c>
      <c r="C21" s="44"/>
      <c r="D21" s="66"/>
      <c r="E21" s="66" t="s">
        <v>55</v>
      </c>
      <c r="F21" s="66"/>
      <c r="G21" s="66"/>
    </row>
    <row r="22" spans="1:7" ht="12.75" customHeight="1" x14ac:dyDescent="0.25">
      <c r="A22" s="64" t="s">
        <v>26</v>
      </c>
      <c r="B22" s="44" t="s">
        <v>18</v>
      </c>
      <c r="C22" s="44"/>
      <c r="D22" s="66"/>
      <c r="E22" s="66" t="s">
        <v>55</v>
      </c>
      <c r="F22" s="66"/>
      <c r="G22" s="66"/>
    </row>
    <row r="23" spans="1:7" ht="12.75" customHeight="1" x14ac:dyDescent="0.25">
      <c r="A23" s="8" t="s">
        <v>25</v>
      </c>
      <c r="B23" s="25">
        <v>4930</v>
      </c>
      <c r="C23" s="25">
        <v>0</v>
      </c>
      <c r="D23" s="25"/>
      <c r="E23" s="11">
        <f>80+115+2719+0</f>
        <v>2914</v>
      </c>
      <c r="F23" s="25"/>
      <c r="G23" s="63">
        <f t="shared" ref="G23:G25" si="1">D23+E23+F23</f>
        <v>2914</v>
      </c>
    </row>
    <row r="24" spans="1:7" ht="27.6" x14ac:dyDescent="0.25">
      <c r="A24" s="8" t="s">
        <v>27</v>
      </c>
      <c r="B24" s="25" t="s">
        <v>18</v>
      </c>
      <c r="C24" s="25"/>
      <c r="D24" s="25"/>
      <c r="E24" s="25"/>
      <c r="F24" s="25"/>
      <c r="G24" s="63">
        <f t="shared" si="1"/>
        <v>0</v>
      </c>
    </row>
    <row r="25" spans="1:7" ht="12.75" customHeight="1" x14ac:dyDescent="0.25">
      <c r="A25" s="8" t="s">
        <v>28</v>
      </c>
      <c r="B25" s="25">
        <v>12240</v>
      </c>
      <c r="C25" s="25"/>
      <c r="D25" s="25"/>
      <c r="E25" s="11">
        <f>1397+791+580+617+524+797+864+636+1556+1775+1453</f>
        <v>10990</v>
      </c>
      <c r="F25" s="25"/>
      <c r="G25" s="63">
        <f t="shared" si="1"/>
        <v>10990</v>
      </c>
    </row>
    <row r="26" spans="1:7" ht="12.75" customHeight="1" x14ac:dyDescent="0.25">
      <c r="A26" s="8" t="s">
        <v>29</v>
      </c>
      <c r="B26" s="25" t="s">
        <v>18</v>
      </c>
      <c r="C26" s="25"/>
      <c r="D26" s="25"/>
      <c r="E26" s="25"/>
      <c r="F26" s="25"/>
      <c r="G26" s="25"/>
    </row>
    <row r="27" spans="1:7" ht="12.75" customHeight="1" x14ac:dyDescent="0.25">
      <c r="A27" s="8" t="s">
        <v>30</v>
      </c>
      <c r="B27" s="25" t="s">
        <v>18</v>
      </c>
      <c r="C27" s="25"/>
      <c r="D27" s="25">
        <v>0</v>
      </c>
      <c r="E27" s="25">
        <v>0</v>
      </c>
      <c r="F27" s="25">
        <v>0</v>
      </c>
      <c r="G27" s="25">
        <f>D27+F27</f>
        <v>0</v>
      </c>
    </row>
    <row r="28" spans="1:7" ht="12.75" customHeight="1" x14ac:dyDescent="0.25">
      <c r="A28" s="2" t="s">
        <v>9</v>
      </c>
      <c r="B28" s="25" t="s">
        <v>18</v>
      </c>
      <c r="C28" s="25"/>
      <c r="D28" s="25"/>
      <c r="E28" s="25"/>
      <c r="F28" s="25"/>
      <c r="G28" s="25"/>
    </row>
    <row r="29" spans="1:7" ht="12.75" customHeight="1" x14ac:dyDescent="0.25">
      <c r="A29" s="9" t="s">
        <v>10</v>
      </c>
      <c r="B29" s="12">
        <f>B12+B15+B16+B17+B18+B23+B25</f>
        <v>369525</v>
      </c>
      <c r="C29" s="12">
        <f>C25+C23+C18+C17+C16+C15+C14+C13+C12</f>
        <v>0</v>
      </c>
      <c r="D29" s="12">
        <f>SUM(D12:D28)</f>
        <v>0</v>
      </c>
      <c r="E29" s="12">
        <f>E12+E15+E16+E17+E18+E23+E25</f>
        <v>305350</v>
      </c>
      <c r="F29" s="12">
        <f t="shared" ref="F29:G29" si="2">F12+F15+F16+F17+F18+F23+F25</f>
        <v>0</v>
      </c>
      <c r="G29" s="12">
        <f t="shared" si="2"/>
        <v>305350</v>
      </c>
    </row>
    <row r="30" spans="1:7" x14ac:dyDescent="0.25">
      <c r="A30" s="5"/>
      <c r="B30" s="45"/>
      <c r="C30" s="45"/>
      <c r="D30" s="45"/>
      <c r="E30" s="45"/>
      <c r="F30" s="45"/>
    </row>
    <row r="31" spans="1:7" ht="13.8" x14ac:dyDescent="0.25">
      <c r="A31" s="6" t="s">
        <v>11</v>
      </c>
      <c r="B31" s="45"/>
      <c r="C31" s="45"/>
      <c r="D31" s="45"/>
      <c r="E31" s="45"/>
      <c r="F31" s="45"/>
    </row>
    <row r="32" spans="1:7" x14ac:dyDescent="0.25">
      <c r="A32" s="5"/>
      <c r="B32" s="45"/>
      <c r="C32" s="45"/>
      <c r="D32" s="45"/>
      <c r="E32" s="45"/>
      <c r="F32" s="45"/>
    </row>
    <row r="33" spans="1:7" ht="13.8" x14ac:dyDescent="0.25">
      <c r="A33" s="6" t="s">
        <v>12</v>
      </c>
      <c r="B33" s="45"/>
      <c r="C33" s="45"/>
      <c r="D33" s="45"/>
      <c r="E33" s="45"/>
      <c r="F33" s="45"/>
    </row>
    <row r="34" spans="1:7" ht="12.75" customHeight="1" x14ac:dyDescent="0.25">
      <c r="A34" s="78" t="s">
        <v>34</v>
      </c>
      <c r="B34" s="79"/>
      <c r="C34" s="79"/>
      <c r="D34" s="79"/>
      <c r="E34" s="79"/>
      <c r="F34" s="79"/>
      <c r="G34" s="79"/>
    </row>
    <row r="35" spans="1:7" ht="13.8" x14ac:dyDescent="0.25">
      <c r="A35" s="6" t="s">
        <v>13</v>
      </c>
      <c r="B35" s="45"/>
      <c r="C35" s="45"/>
      <c r="D35" s="45"/>
      <c r="E35" s="45"/>
      <c r="F35" s="45"/>
    </row>
    <row r="36" spans="1:7" x14ac:dyDescent="0.25">
      <c r="A36" s="5"/>
      <c r="B36" s="45"/>
      <c r="C36" s="45"/>
      <c r="D36" s="45"/>
      <c r="E36" s="45"/>
      <c r="F36" s="45"/>
    </row>
    <row r="37" spans="1:7" ht="15" customHeight="1" x14ac:dyDescent="0.25">
      <c r="A37" s="5"/>
      <c r="B37" s="45"/>
      <c r="C37" s="45"/>
      <c r="D37" s="45"/>
      <c r="E37" s="45"/>
      <c r="F37" s="45"/>
    </row>
    <row r="38" spans="1:7" x14ac:dyDescent="0.25">
      <c r="A38" s="5"/>
      <c r="B38" s="45"/>
      <c r="C38" s="45"/>
      <c r="D38" s="45"/>
      <c r="E38" s="45"/>
      <c r="F38" s="45"/>
    </row>
    <row r="39" spans="1:7" ht="12.75" customHeight="1" x14ac:dyDescent="0.25">
      <c r="A39" s="13" t="s">
        <v>35</v>
      </c>
      <c r="B39" s="45"/>
      <c r="C39" s="45"/>
      <c r="D39" s="45"/>
      <c r="E39" s="45"/>
      <c r="F39" s="46" t="s">
        <v>36</v>
      </c>
      <c r="G39" s="45"/>
    </row>
    <row r="40" spans="1:7" ht="12.75" customHeight="1" x14ac:dyDescent="0.25">
      <c r="A40" s="5"/>
      <c r="B40" s="45" t="s">
        <v>37</v>
      </c>
      <c r="C40" s="45"/>
      <c r="D40" s="45"/>
      <c r="E40" s="45"/>
      <c r="F40" s="45"/>
      <c r="G40" s="45"/>
    </row>
    <row r="41" spans="1:7" ht="27.75" customHeight="1" x14ac:dyDescent="0.25">
      <c r="A41" s="5"/>
      <c r="B41" s="45"/>
      <c r="C41" s="45"/>
      <c r="D41" s="45"/>
      <c r="E41" s="45"/>
      <c r="F41" s="45"/>
      <c r="G41" s="45"/>
    </row>
    <row r="42" spans="1:7" x14ac:dyDescent="0.25">
      <c r="A42" s="5"/>
      <c r="B42" s="45"/>
      <c r="C42" s="45"/>
      <c r="D42" s="45"/>
      <c r="E42" s="45"/>
      <c r="F42" s="45"/>
      <c r="G42" s="45"/>
    </row>
    <row r="45" spans="1:7" x14ac:dyDescent="0.25">
      <c r="A45" s="5"/>
      <c r="B45" s="27"/>
      <c r="C45" s="27"/>
      <c r="D45" s="27"/>
      <c r="E45" s="28"/>
    </row>
    <row r="46" spans="1:7" x14ac:dyDescent="0.25">
      <c r="A46" s="13"/>
      <c r="B46" s="27"/>
      <c r="C46" s="27"/>
      <c r="D46" s="29"/>
      <c r="E46" s="27"/>
    </row>
    <row r="47" spans="1:7" x14ac:dyDescent="0.25">
      <c r="A47" s="5"/>
      <c r="B47" s="27"/>
      <c r="C47" s="27"/>
      <c r="D47" s="27"/>
      <c r="E47" s="27"/>
    </row>
    <row r="48" spans="1:7" x14ac:dyDescent="0.25">
      <c r="A48" s="5"/>
      <c r="B48" s="27"/>
      <c r="C48" s="27"/>
      <c r="D48" s="27"/>
      <c r="E48" s="27"/>
    </row>
    <row r="49" spans="1:5" x14ac:dyDescent="0.25">
      <c r="A49" s="5"/>
      <c r="B49" s="27"/>
      <c r="C49" s="27"/>
      <c r="D49" s="27"/>
      <c r="E49" s="27"/>
    </row>
    <row r="50" spans="1:5" x14ac:dyDescent="0.25">
      <c r="A50" s="5"/>
      <c r="B50" s="27"/>
      <c r="C50" s="27"/>
      <c r="D50" s="27"/>
      <c r="E50" s="27"/>
    </row>
    <row r="51" spans="1:5" x14ac:dyDescent="0.25">
      <c r="A51" s="5"/>
      <c r="B51" s="27"/>
      <c r="C51" s="27"/>
      <c r="D51" s="27"/>
      <c r="E51" s="27"/>
    </row>
    <row r="52" spans="1:5" x14ac:dyDescent="0.25">
      <c r="A52" s="5"/>
      <c r="B52" s="27"/>
      <c r="C52" s="27"/>
      <c r="D52" s="27"/>
      <c r="E52" s="27"/>
    </row>
    <row r="53" spans="1:5" x14ac:dyDescent="0.25">
      <c r="A53" s="5"/>
      <c r="B53" s="27"/>
      <c r="C53" s="27"/>
      <c r="D53" s="27"/>
      <c r="E53" s="27"/>
    </row>
    <row r="54" spans="1:5" x14ac:dyDescent="0.25">
      <c r="A54" s="5"/>
      <c r="B54" s="27"/>
      <c r="C54" s="27"/>
      <c r="D54" s="27"/>
      <c r="E54" s="27"/>
    </row>
    <row r="55" spans="1:5" x14ac:dyDescent="0.25">
      <c r="E55" s="27"/>
    </row>
    <row r="56" spans="1:5" x14ac:dyDescent="0.25">
      <c r="E56" s="27"/>
    </row>
    <row r="57" spans="1:5" x14ac:dyDescent="0.25">
      <c r="E57" s="27"/>
    </row>
    <row r="58" spans="1:5" x14ac:dyDescent="0.25">
      <c r="E58" s="27"/>
    </row>
    <row r="59" spans="1:5" x14ac:dyDescent="0.25">
      <c r="E59" s="27"/>
    </row>
    <row r="60" spans="1:5" x14ac:dyDescent="0.25">
      <c r="E60" s="27"/>
    </row>
    <row r="61" spans="1:5" x14ac:dyDescent="0.25">
      <c r="E61" s="27"/>
    </row>
    <row r="62" spans="1:5" x14ac:dyDescent="0.25">
      <c r="E62" s="27"/>
    </row>
    <row r="63" spans="1:5" x14ac:dyDescent="0.25">
      <c r="E63" s="27"/>
    </row>
  </sheetData>
  <mergeCells count="3">
    <mergeCell ref="A34:G34"/>
    <mergeCell ref="A9:A10"/>
    <mergeCell ref="D9:F9"/>
  </mergeCells>
  <pageMargins left="0.7" right="0.7" top="0.75" bottom="0.75" header="0.3" footer="0.3"/>
  <pageSetup paperSize="9" scale="6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63"/>
  <sheetViews>
    <sheetView tabSelected="1" topLeftCell="A7" workbookViewId="0">
      <selection activeCell="F7" sqref="F7"/>
    </sheetView>
  </sheetViews>
  <sheetFormatPr defaultRowHeight="13.2" x14ac:dyDescent="0.25"/>
  <cols>
    <col min="1" max="1" width="40.44140625" customWidth="1"/>
    <col min="2" max="2" width="17.44140625" style="15" customWidth="1"/>
    <col min="3" max="3" width="21.33203125" style="15" customWidth="1"/>
    <col min="4" max="4" width="16.6640625" style="15" customWidth="1"/>
    <col min="5" max="5" width="16.33203125" style="15" customWidth="1"/>
  </cols>
  <sheetData>
    <row r="1" spans="1:7" x14ac:dyDescent="0.25">
      <c r="B1" s="36"/>
      <c r="C1" s="36"/>
      <c r="D1" s="36"/>
      <c r="E1" s="36"/>
      <c r="F1" s="36"/>
      <c r="G1" s="36"/>
    </row>
    <row r="2" spans="1:7" x14ac:dyDescent="0.25">
      <c r="A2" s="10" t="s">
        <v>62</v>
      </c>
      <c r="B2" s="36"/>
      <c r="C2" s="36"/>
      <c r="D2" s="36"/>
      <c r="E2" s="36"/>
      <c r="F2" s="36"/>
      <c r="G2" s="36"/>
    </row>
    <row r="3" spans="1:7" x14ac:dyDescent="0.25">
      <c r="A3" s="14" t="s">
        <v>39</v>
      </c>
      <c r="B3" s="36"/>
      <c r="C3" s="36"/>
      <c r="D3" s="36"/>
      <c r="E3" s="36"/>
      <c r="F3" s="36"/>
      <c r="G3" s="36"/>
    </row>
    <row r="4" spans="1:7" x14ac:dyDescent="0.25">
      <c r="A4" t="s">
        <v>31</v>
      </c>
      <c r="B4" s="36"/>
      <c r="C4" s="36"/>
      <c r="D4" s="36"/>
      <c r="E4" s="36"/>
      <c r="F4" s="36"/>
      <c r="G4" s="36"/>
    </row>
    <row r="5" spans="1:7" x14ac:dyDescent="0.25">
      <c r="B5" s="36"/>
      <c r="C5" s="36"/>
      <c r="D5" s="36"/>
      <c r="E5" s="36"/>
      <c r="F5" s="36"/>
      <c r="G5" s="36"/>
    </row>
    <row r="6" spans="1:7" ht="15.6" x14ac:dyDescent="0.3">
      <c r="B6" s="37" t="s">
        <v>32</v>
      </c>
      <c r="C6" s="37"/>
      <c r="D6" s="36"/>
      <c r="E6" s="36"/>
      <c r="F6" s="36"/>
      <c r="G6" s="36"/>
    </row>
    <row r="7" spans="1:7" ht="15.6" x14ac:dyDescent="0.3">
      <c r="B7" s="37" t="s">
        <v>64</v>
      </c>
      <c r="C7" s="37"/>
      <c r="D7" s="36"/>
      <c r="E7" s="36"/>
      <c r="F7" s="36"/>
      <c r="G7" s="36"/>
    </row>
    <row r="8" spans="1:7" x14ac:dyDescent="0.25">
      <c r="B8" s="36"/>
      <c r="C8" s="36"/>
      <c r="D8" s="36"/>
      <c r="E8" s="36"/>
      <c r="F8" s="36"/>
      <c r="G8" s="36"/>
    </row>
    <row r="9" spans="1:7" ht="69" customHeight="1" x14ac:dyDescent="0.25">
      <c r="A9" s="84" t="s">
        <v>0</v>
      </c>
      <c r="B9" s="38" t="s">
        <v>50</v>
      </c>
      <c r="C9" s="38" t="s">
        <v>50</v>
      </c>
      <c r="D9" s="90" t="s">
        <v>16</v>
      </c>
      <c r="E9" s="90"/>
      <c r="F9" s="90"/>
      <c r="G9" s="72" t="s">
        <v>17</v>
      </c>
    </row>
    <row r="10" spans="1:7" ht="120.75" customHeight="1" x14ac:dyDescent="0.3">
      <c r="A10" s="84"/>
      <c r="B10" s="40" t="s">
        <v>51</v>
      </c>
      <c r="C10" s="41" t="s">
        <v>52</v>
      </c>
      <c r="D10" s="41" t="s">
        <v>53</v>
      </c>
      <c r="E10" s="92" t="s">
        <v>63</v>
      </c>
      <c r="F10" s="38" t="s">
        <v>15</v>
      </c>
      <c r="G10" s="42"/>
    </row>
    <row r="11" spans="1:7" ht="13.8" x14ac:dyDescent="0.3">
      <c r="A11" s="1" t="s">
        <v>1</v>
      </c>
      <c r="B11" s="1" t="s">
        <v>2</v>
      </c>
      <c r="C11" s="1">
        <v>3</v>
      </c>
      <c r="D11" s="68">
        <v>4</v>
      </c>
      <c r="E11" s="68">
        <v>5</v>
      </c>
      <c r="F11" s="68">
        <v>6</v>
      </c>
      <c r="G11" s="43" t="s">
        <v>54</v>
      </c>
    </row>
    <row r="12" spans="1:7" ht="41.4" x14ac:dyDescent="0.25">
      <c r="A12" s="2" t="s">
        <v>5</v>
      </c>
      <c r="B12" s="25">
        <f>B13+B14</f>
        <v>253126</v>
      </c>
      <c r="C12" s="25">
        <v>0</v>
      </c>
      <c r="D12" s="25"/>
      <c r="E12" s="11">
        <f>E13+E14</f>
        <v>246379</v>
      </c>
      <c r="F12" s="25"/>
      <c r="G12" s="26">
        <f>D12+E12+F12</f>
        <v>246379</v>
      </c>
    </row>
    <row r="13" spans="1:7" ht="15.6" x14ac:dyDescent="0.3">
      <c r="A13" s="3" t="s">
        <v>6</v>
      </c>
      <c r="B13" s="25">
        <v>223385</v>
      </c>
      <c r="C13" s="25">
        <v>0</v>
      </c>
      <c r="D13" s="25"/>
      <c r="E13" s="11">
        <v>223385</v>
      </c>
      <c r="F13" s="25"/>
      <c r="G13" s="26">
        <f>D13+E13+F13</f>
        <v>223385</v>
      </c>
    </row>
    <row r="14" spans="1:7" ht="15.6" x14ac:dyDescent="0.3">
      <c r="A14" s="4" t="s">
        <v>7</v>
      </c>
      <c r="B14" s="25">
        <v>29741</v>
      </c>
      <c r="C14" s="25">
        <v>0</v>
      </c>
      <c r="D14" s="25"/>
      <c r="E14" s="11">
        <v>22994</v>
      </c>
      <c r="F14" s="25"/>
      <c r="G14" s="26">
        <f>D14+E14+F14</f>
        <v>22994</v>
      </c>
    </row>
    <row r="15" spans="1:7" ht="41.4" x14ac:dyDescent="0.25">
      <c r="A15" s="2" t="s">
        <v>8</v>
      </c>
      <c r="B15" s="25">
        <v>59426</v>
      </c>
      <c r="C15" s="25">
        <v>0</v>
      </c>
      <c r="D15" s="25"/>
      <c r="E15" s="11">
        <f>5121+5078+4870+4341+4858+4973+4098+4170+4224+4102+4134+5141.83</f>
        <v>55110.83</v>
      </c>
      <c r="F15" s="25"/>
      <c r="G15" s="26">
        <f>D15+E15+F15</f>
        <v>55110.83</v>
      </c>
    </row>
    <row r="16" spans="1:7" ht="27.6" x14ac:dyDescent="0.25">
      <c r="A16" s="8" t="s">
        <v>19</v>
      </c>
      <c r="B16" s="25">
        <v>13430</v>
      </c>
      <c r="C16" s="25">
        <v>0</v>
      </c>
      <c r="D16" s="25"/>
      <c r="E16" s="25">
        <v>13294</v>
      </c>
      <c r="F16" s="25"/>
      <c r="G16" s="26">
        <f>D16+E16+F16</f>
        <v>13294</v>
      </c>
    </row>
    <row r="17" spans="1:9" ht="12.75" customHeight="1" x14ac:dyDescent="0.25">
      <c r="A17" s="69" t="s">
        <v>20</v>
      </c>
      <c r="B17" s="25">
        <v>11826</v>
      </c>
      <c r="C17" s="70">
        <v>0</v>
      </c>
      <c r="D17" s="70"/>
      <c r="E17" s="11">
        <f>2107+2673+2878+233+249+223+269+550+2644.06</f>
        <v>11826.06</v>
      </c>
      <c r="F17" s="70"/>
      <c r="G17" s="71">
        <f t="shared" ref="G17:G18" si="0">D17+E17+F17</f>
        <v>11826.06</v>
      </c>
    </row>
    <row r="18" spans="1:9" ht="12.75" customHeight="1" x14ac:dyDescent="0.25">
      <c r="A18" s="69" t="s">
        <v>22</v>
      </c>
      <c r="B18" s="25">
        <v>10293</v>
      </c>
      <c r="C18" s="70">
        <v>0</v>
      </c>
      <c r="D18" s="70"/>
      <c r="E18" s="11">
        <f>671+794+822+63+89+257+73+297+2849+2717+736+117.48</f>
        <v>9485.48</v>
      </c>
      <c r="F18" s="70"/>
      <c r="G18" s="71">
        <f t="shared" si="0"/>
        <v>9485.48</v>
      </c>
    </row>
    <row r="19" spans="1:9" ht="12.75" customHeight="1" x14ac:dyDescent="0.25">
      <c r="A19" s="69" t="s">
        <v>21</v>
      </c>
      <c r="B19" s="25" t="s">
        <v>18</v>
      </c>
      <c r="C19" s="44"/>
      <c r="D19" s="70"/>
      <c r="E19" s="25" t="s">
        <v>55</v>
      </c>
      <c r="F19" s="70"/>
      <c r="G19" s="70"/>
    </row>
    <row r="20" spans="1:9" ht="12.75" customHeight="1" x14ac:dyDescent="0.25">
      <c r="A20" s="7" t="s">
        <v>23</v>
      </c>
      <c r="B20" s="25" t="s">
        <v>18</v>
      </c>
      <c r="C20" s="25"/>
      <c r="D20" s="25"/>
      <c r="E20" s="25" t="s">
        <v>55</v>
      </c>
      <c r="F20" s="25"/>
      <c r="G20" s="25"/>
    </row>
    <row r="21" spans="1:9" ht="12.75" customHeight="1" x14ac:dyDescent="0.25">
      <c r="A21" s="69" t="s">
        <v>24</v>
      </c>
      <c r="B21" s="44" t="s">
        <v>18</v>
      </c>
      <c r="C21" s="44"/>
      <c r="D21" s="70"/>
      <c r="E21" s="70" t="s">
        <v>55</v>
      </c>
      <c r="F21" s="70"/>
      <c r="G21" s="70"/>
    </row>
    <row r="22" spans="1:9" ht="12.75" customHeight="1" x14ac:dyDescent="0.25">
      <c r="A22" s="69" t="s">
        <v>26</v>
      </c>
      <c r="B22" s="44" t="s">
        <v>18</v>
      </c>
      <c r="C22" s="44"/>
      <c r="D22" s="70"/>
      <c r="E22" s="70" t="s">
        <v>55</v>
      </c>
      <c r="F22" s="70"/>
      <c r="G22" s="70"/>
    </row>
    <row r="23" spans="1:9" ht="12.75" customHeight="1" x14ac:dyDescent="0.25">
      <c r="A23" s="8" t="s">
        <v>25</v>
      </c>
      <c r="B23" s="25">
        <v>3741</v>
      </c>
      <c r="C23" s="25">
        <v>0</v>
      </c>
      <c r="D23" s="25"/>
      <c r="E23" s="11">
        <f>80+115+2719+0+609.99</f>
        <v>3523.99</v>
      </c>
      <c r="F23" s="25"/>
      <c r="G23" s="71">
        <f t="shared" ref="G23:G25" si="1">D23+E23+F23</f>
        <v>3523.99</v>
      </c>
    </row>
    <row r="24" spans="1:9" ht="27.6" x14ac:dyDescent="0.25">
      <c r="A24" s="8" t="s">
        <v>27</v>
      </c>
      <c r="B24" s="25" t="s">
        <v>18</v>
      </c>
      <c r="C24" s="25"/>
      <c r="D24" s="25"/>
      <c r="E24" s="25"/>
      <c r="F24" s="25"/>
      <c r="G24" s="71">
        <f t="shared" si="1"/>
        <v>0</v>
      </c>
    </row>
    <row r="25" spans="1:9" ht="12.75" customHeight="1" x14ac:dyDescent="0.25">
      <c r="A25" s="8" t="s">
        <v>28</v>
      </c>
      <c r="B25" s="25">
        <v>13429</v>
      </c>
      <c r="C25" s="25"/>
      <c r="D25" s="25"/>
      <c r="E25" s="11">
        <f>1397+791+580+617+524+797+864+636+1556+1775+1453+2438.97</f>
        <v>13428.97</v>
      </c>
      <c r="F25" s="25"/>
      <c r="G25" s="71">
        <f t="shared" si="1"/>
        <v>13428.97</v>
      </c>
    </row>
    <row r="26" spans="1:9" ht="12.75" customHeight="1" x14ac:dyDescent="0.25">
      <c r="A26" s="8" t="s">
        <v>29</v>
      </c>
      <c r="B26" s="25" t="s">
        <v>18</v>
      </c>
      <c r="C26" s="25"/>
      <c r="D26" s="25"/>
      <c r="E26" s="25"/>
      <c r="F26" s="25"/>
      <c r="G26" s="25"/>
    </row>
    <row r="27" spans="1:9" ht="12.75" customHeight="1" x14ac:dyDescent="0.25">
      <c r="A27" s="8" t="s">
        <v>30</v>
      </c>
      <c r="B27" s="25" t="s">
        <v>18</v>
      </c>
      <c r="C27" s="25"/>
      <c r="D27" s="25">
        <v>0</v>
      </c>
      <c r="E27" s="25">
        <v>0</v>
      </c>
      <c r="F27" s="25">
        <v>0</v>
      </c>
      <c r="G27" s="25">
        <f>D27+F27</f>
        <v>0</v>
      </c>
    </row>
    <row r="28" spans="1:9" ht="12.75" customHeight="1" x14ac:dyDescent="0.25">
      <c r="A28" s="2" t="s">
        <v>9</v>
      </c>
      <c r="B28" s="25">
        <v>4254</v>
      </c>
      <c r="C28" s="25"/>
      <c r="D28" s="25"/>
      <c r="E28" s="25">
        <v>4254</v>
      </c>
      <c r="F28" s="25"/>
      <c r="G28" s="25">
        <f>E28</f>
        <v>4254</v>
      </c>
    </row>
    <row r="29" spans="1:9" ht="15.6" x14ac:dyDescent="0.25">
      <c r="A29" s="9" t="s">
        <v>10</v>
      </c>
      <c r="B29" s="12">
        <f>B12+B15+B16+B17+B18+B23+B25+B28</f>
        <v>369525</v>
      </c>
      <c r="C29" s="12">
        <f>C25+C23+C18+C17+C16+C15+C14+C13+C12</f>
        <v>0</v>
      </c>
      <c r="D29" s="12">
        <f>SUM(D12:D28)</f>
        <v>0</v>
      </c>
      <c r="E29" s="12">
        <f>E12+E15+E16+E17+E18+E23+E25+E28</f>
        <v>357302.32999999996</v>
      </c>
      <c r="F29" s="12">
        <f t="shared" ref="F29" si="2">F12+F15+F16+F17+F18+F23+F25</f>
        <v>0</v>
      </c>
      <c r="G29" s="12">
        <f>G12+G15+G16+G17+G18+G23+G25+G28</f>
        <v>357302.32999999996</v>
      </c>
      <c r="I29" s="28"/>
    </row>
    <row r="30" spans="1:9" x14ac:dyDescent="0.25">
      <c r="A30" s="5"/>
      <c r="B30" s="45"/>
      <c r="C30" s="45"/>
      <c r="D30" s="45"/>
      <c r="E30" s="45"/>
      <c r="F30" s="45"/>
    </row>
    <row r="31" spans="1:9" ht="13.8" x14ac:dyDescent="0.25">
      <c r="A31" s="73" t="s">
        <v>61</v>
      </c>
      <c r="B31" s="45"/>
      <c r="C31" s="45"/>
      <c r="D31" s="45"/>
      <c r="E31" s="45"/>
      <c r="F31" s="45"/>
    </row>
    <row r="32" spans="1:9" x14ac:dyDescent="0.25">
      <c r="A32" s="5"/>
      <c r="B32" s="45"/>
      <c r="C32" s="45"/>
      <c r="D32" s="45"/>
      <c r="E32" s="45"/>
      <c r="F32" s="45"/>
    </row>
    <row r="33" spans="1:7" ht="13.8" x14ac:dyDescent="0.25">
      <c r="A33" s="6" t="s">
        <v>12</v>
      </c>
      <c r="B33" s="45"/>
      <c r="C33" s="45"/>
      <c r="D33" s="45"/>
      <c r="E33" s="45"/>
      <c r="F33" s="45"/>
    </row>
    <row r="34" spans="1:7" ht="12.75" customHeight="1" x14ac:dyDescent="0.25">
      <c r="A34" s="78" t="s">
        <v>34</v>
      </c>
      <c r="B34" s="79"/>
      <c r="C34" s="79"/>
      <c r="D34" s="79"/>
      <c r="E34" s="79"/>
      <c r="F34" s="79"/>
      <c r="G34" s="79"/>
    </row>
    <row r="35" spans="1:7" ht="13.8" x14ac:dyDescent="0.25">
      <c r="A35" s="6" t="s">
        <v>13</v>
      </c>
      <c r="B35" s="45"/>
      <c r="C35" s="45"/>
      <c r="D35" s="45"/>
      <c r="E35" s="45"/>
      <c r="F35" s="45"/>
    </row>
    <row r="36" spans="1:7" x14ac:dyDescent="0.25">
      <c r="A36" s="5"/>
      <c r="B36" s="45"/>
      <c r="C36" s="45"/>
      <c r="D36" s="45"/>
      <c r="E36" s="45"/>
      <c r="F36" s="45"/>
    </row>
    <row r="37" spans="1:7" ht="15" customHeight="1" x14ac:dyDescent="0.25">
      <c r="A37" s="5"/>
      <c r="B37" s="45"/>
      <c r="C37" s="45"/>
      <c r="D37" s="45"/>
      <c r="E37" s="45"/>
      <c r="F37" s="45"/>
    </row>
    <row r="38" spans="1:7" x14ac:dyDescent="0.25">
      <c r="A38" s="5"/>
      <c r="B38" s="45"/>
      <c r="C38" s="45"/>
      <c r="D38" s="45"/>
      <c r="E38" s="45"/>
      <c r="F38" s="45"/>
    </row>
    <row r="39" spans="1:7" ht="12.75" customHeight="1" x14ac:dyDescent="0.25">
      <c r="A39" s="13"/>
      <c r="B39" s="45"/>
      <c r="C39" s="45"/>
      <c r="D39" s="45"/>
      <c r="E39" s="45"/>
      <c r="F39" s="46"/>
      <c r="G39" s="45"/>
    </row>
    <row r="40" spans="1:7" ht="12.75" customHeight="1" x14ac:dyDescent="0.25">
      <c r="A40" s="5"/>
      <c r="B40" s="45"/>
      <c r="C40" s="45"/>
      <c r="D40" s="45"/>
      <c r="E40" s="45"/>
      <c r="F40" s="45"/>
      <c r="G40" s="45"/>
    </row>
    <row r="41" spans="1:7" ht="27.75" customHeight="1" x14ac:dyDescent="0.25">
      <c r="A41" s="5"/>
      <c r="B41" s="45"/>
      <c r="C41" s="45"/>
      <c r="D41" s="45"/>
      <c r="E41" s="45"/>
      <c r="F41" s="45"/>
      <c r="G41" s="45"/>
    </row>
    <row r="42" spans="1:7" x14ac:dyDescent="0.25">
      <c r="A42" s="5"/>
      <c r="B42" s="45"/>
      <c r="C42" s="45"/>
      <c r="D42" s="45"/>
      <c r="E42" s="45"/>
      <c r="F42" s="45"/>
      <c r="G42" s="45"/>
    </row>
    <row r="45" spans="1:7" x14ac:dyDescent="0.25">
      <c r="A45" s="5"/>
      <c r="B45" s="27"/>
      <c r="C45" s="27"/>
      <c r="D45" s="27"/>
      <c r="E45" s="28"/>
    </row>
    <row r="46" spans="1:7" x14ac:dyDescent="0.25">
      <c r="A46" s="13"/>
      <c r="B46" s="27"/>
      <c r="C46" s="27"/>
      <c r="D46" s="29"/>
      <c r="E46" s="27"/>
    </row>
    <row r="47" spans="1:7" x14ac:dyDescent="0.25">
      <c r="A47" s="5"/>
      <c r="B47" s="27"/>
      <c r="C47" s="27"/>
      <c r="D47" s="27"/>
      <c r="E47" s="27"/>
    </row>
    <row r="48" spans="1:7" x14ac:dyDescent="0.25">
      <c r="A48" s="5"/>
      <c r="B48" s="27"/>
      <c r="C48" s="27"/>
      <c r="D48" s="27"/>
      <c r="E48" s="27"/>
    </row>
    <row r="49" spans="1:5" x14ac:dyDescent="0.25">
      <c r="A49" s="5"/>
      <c r="B49" s="27"/>
      <c r="C49" s="27"/>
      <c r="D49" s="27"/>
      <c r="E49" s="27"/>
    </row>
    <row r="50" spans="1:5" x14ac:dyDescent="0.25">
      <c r="A50" s="5"/>
      <c r="B50" s="27"/>
      <c r="C50" s="27"/>
      <c r="D50" s="27"/>
      <c r="E50" s="27"/>
    </row>
    <row r="51" spans="1:5" x14ac:dyDescent="0.25">
      <c r="A51" s="5"/>
      <c r="B51" s="27"/>
      <c r="C51" s="27"/>
      <c r="D51" s="27"/>
      <c r="E51" s="27"/>
    </row>
    <row r="52" spans="1:5" x14ac:dyDescent="0.25">
      <c r="A52" s="5"/>
      <c r="B52" s="27"/>
      <c r="C52" s="27"/>
      <c r="D52" s="27"/>
      <c r="E52" s="27"/>
    </row>
    <row r="53" spans="1:5" x14ac:dyDescent="0.25">
      <c r="A53" s="5"/>
      <c r="B53" s="27"/>
      <c r="C53" s="27"/>
      <c r="D53" s="27"/>
      <c r="E53" s="27"/>
    </row>
    <row r="54" spans="1:5" x14ac:dyDescent="0.25">
      <c r="A54" s="5"/>
      <c r="B54" s="27"/>
      <c r="C54" s="27"/>
      <c r="D54" s="27"/>
      <c r="E54" s="27"/>
    </row>
    <row r="55" spans="1:5" x14ac:dyDescent="0.25">
      <c r="E55" s="27"/>
    </row>
    <row r="56" spans="1:5" x14ac:dyDescent="0.25">
      <c r="E56" s="27"/>
    </row>
    <row r="57" spans="1:5" x14ac:dyDescent="0.25">
      <c r="E57" s="27"/>
    </row>
    <row r="58" spans="1:5" x14ac:dyDescent="0.25">
      <c r="E58" s="27"/>
    </row>
    <row r="59" spans="1:5" x14ac:dyDescent="0.25">
      <c r="E59" s="27"/>
    </row>
    <row r="60" spans="1:5" x14ac:dyDescent="0.25">
      <c r="E60" s="27"/>
    </row>
    <row r="61" spans="1:5" x14ac:dyDescent="0.25">
      <c r="E61" s="27"/>
    </row>
    <row r="62" spans="1:5" x14ac:dyDescent="0.25">
      <c r="E62" s="27"/>
    </row>
    <row r="63" spans="1:5" x14ac:dyDescent="0.25">
      <c r="E63" s="27"/>
    </row>
  </sheetData>
  <mergeCells count="3">
    <mergeCell ref="A34:G34"/>
    <mergeCell ref="A9:A10"/>
    <mergeCell ref="D9:F9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63"/>
  <sheetViews>
    <sheetView topLeftCell="A6" workbookViewId="0">
      <selection activeCell="C21" sqref="C21:C23"/>
    </sheetView>
  </sheetViews>
  <sheetFormatPr defaultRowHeight="13.2" x14ac:dyDescent="0.25"/>
  <cols>
    <col min="1" max="1" width="40.44140625" customWidth="1"/>
    <col min="2" max="2" width="17.44140625" style="15" customWidth="1"/>
    <col min="3" max="3" width="21.33203125" style="15" customWidth="1"/>
    <col min="4" max="4" width="16.6640625" style="15" customWidth="1"/>
    <col min="5" max="5" width="16.33203125" style="15" customWidth="1"/>
  </cols>
  <sheetData>
    <row r="2" spans="1:5" x14ac:dyDescent="0.25">
      <c r="A2" s="10" t="s">
        <v>38</v>
      </c>
    </row>
    <row r="3" spans="1:5" x14ac:dyDescent="0.25">
      <c r="A3" s="14" t="s">
        <v>39</v>
      </c>
    </row>
    <row r="4" spans="1:5" x14ac:dyDescent="0.25">
      <c r="A4" t="s">
        <v>31</v>
      </c>
    </row>
    <row r="6" spans="1:5" ht="15.6" x14ac:dyDescent="0.3">
      <c r="B6" s="16" t="s">
        <v>32</v>
      </c>
    </row>
    <row r="7" spans="1:5" ht="15.6" x14ac:dyDescent="0.3">
      <c r="B7" s="16" t="s">
        <v>42</v>
      </c>
    </row>
    <row r="9" spans="1:5" ht="69" customHeight="1" x14ac:dyDescent="0.25">
      <c r="A9" s="84" t="s">
        <v>0</v>
      </c>
      <c r="B9" s="17" t="s">
        <v>40</v>
      </c>
      <c r="C9" s="85" t="s">
        <v>16</v>
      </c>
      <c r="D9" s="85"/>
      <c r="E9" s="18" t="s">
        <v>17</v>
      </c>
    </row>
    <row r="10" spans="1:5" ht="120.75" customHeight="1" x14ac:dyDescent="0.3">
      <c r="A10" s="84"/>
      <c r="B10" s="19"/>
      <c r="C10" s="20" t="s">
        <v>14</v>
      </c>
      <c r="D10" s="21" t="s">
        <v>15</v>
      </c>
      <c r="E10" s="22"/>
    </row>
    <row r="11" spans="1:5" ht="13.8" x14ac:dyDescent="0.3">
      <c r="A11" s="1" t="s">
        <v>1</v>
      </c>
      <c r="B11" s="23" t="s">
        <v>2</v>
      </c>
      <c r="C11" s="17" t="s">
        <v>3</v>
      </c>
      <c r="D11" s="17" t="s">
        <v>4</v>
      </c>
      <c r="E11" s="24" t="s">
        <v>33</v>
      </c>
    </row>
    <row r="12" spans="1:5" ht="41.4" x14ac:dyDescent="0.25">
      <c r="A12" s="2" t="s">
        <v>5</v>
      </c>
      <c r="B12" s="25">
        <f>B13+B14</f>
        <v>223126</v>
      </c>
      <c r="C12" s="11">
        <f>C13+C14</f>
        <v>38567</v>
      </c>
      <c r="D12" s="11"/>
      <c r="E12" s="26">
        <f t="shared" ref="E12:E17" si="0">C12+D12</f>
        <v>38567</v>
      </c>
    </row>
    <row r="13" spans="1:5" ht="15.6" x14ac:dyDescent="0.3">
      <c r="A13" s="3" t="s">
        <v>6</v>
      </c>
      <c r="B13" s="25">
        <v>191545</v>
      </c>
      <c r="C13" s="11">
        <f>17750+17483</f>
        <v>35233</v>
      </c>
      <c r="D13" s="11"/>
      <c r="E13" s="26">
        <f t="shared" si="0"/>
        <v>35233</v>
      </c>
    </row>
    <row r="14" spans="1:5" ht="15.6" x14ac:dyDescent="0.3">
      <c r="A14" s="4" t="s">
        <v>7</v>
      </c>
      <c r="B14" s="25">
        <v>31581</v>
      </c>
      <c r="C14" s="11">
        <f>1716+1618</f>
        <v>3334</v>
      </c>
      <c r="D14" s="11"/>
      <c r="E14" s="26">
        <f t="shared" si="0"/>
        <v>3334</v>
      </c>
    </row>
    <row r="15" spans="1:5" ht="41.4" x14ac:dyDescent="0.25">
      <c r="A15" s="2" t="s">
        <v>8</v>
      </c>
      <c r="B15" s="25">
        <v>55680</v>
      </c>
      <c r="C15" s="11">
        <f>5121+5078</f>
        <v>10199</v>
      </c>
      <c r="D15" s="11"/>
      <c r="E15" s="26">
        <f t="shared" si="0"/>
        <v>10199</v>
      </c>
    </row>
    <row r="16" spans="1:5" ht="27.6" x14ac:dyDescent="0.25">
      <c r="A16" s="8" t="s">
        <v>19</v>
      </c>
      <c r="B16" s="25">
        <v>13430</v>
      </c>
      <c r="C16" s="11">
        <f>800+800</f>
        <v>1600</v>
      </c>
      <c r="D16" s="11"/>
      <c r="E16" s="26">
        <f t="shared" si="0"/>
        <v>1600</v>
      </c>
    </row>
    <row r="17" spans="1:5" x14ac:dyDescent="0.25">
      <c r="A17" s="81" t="s">
        <v>20</v>
      </c>
      <c r="B17" s="86">
        <v>12760</v>
      </c>
      <c r="C17" s="88">
        <f>2107+2673</f>
        <v>4780</v>
      </c>
      <c r="D17" s="88"/>
      <c r="E17" s="74">
        <f t="shared" si="0"/>
        <v>4780</v>
      </c>
    </row>
    <row r="18" spans="1:5" x14ac:dyDescent="0.25">
      <c r="A18" s="83"/>
      <c r="B18" s="87"/>
      <c r="C18" s="89"/>
      <c r="D18" s="89"/>
      <c r="E18" s="75"/>
    </row>
    <row r="19" spans="1:5" x14ac:dyDescent="0.25">
      <c r="A19" s="81" t="s">
        <v>22</v>
      </c>
      <c r="B19" s="86">
        <v>10440</v>
      </c>
      <c r="C19" s="88">
        <f>671+794</f>
        <v>1465</v>
      </c>
      <c r="D19" s="88"/>
      <c r="E19" s="74">
        <f>C19+D19</f>
        <v>1465</v>
      </c>
    </row>
    <row r="20" spans="1:5" x14ac:dyDescent="0.25">
      <c r="A20" s="83"/>
      <c r="B20" s="87"/>
      <c r="C20" s="89"/>
      <c r="D20" s="89"/>
      <c r="E20" s="75"/>
    </row>
    <row r="21" spans="1:5" x14ac:dyDescent="0.25">
      <c r="A21" s="81" t="s">
        <v>21</v>
      </c>
      <c r="B21" s="76" t="s">
        <v>18</v>
      </c>
      <c r="C21" s="76" t="s">
        <v>18</v>
      </c>
      <c r="D21" s="76" t="s">
        <v>18</v>
      </c>
      <c r="E21" s="76" t="s">
        <v>18</v>
      </c>
    </row>
    <row r="22" spans="1:5" x14ac:dyDescent="0.25">
      <c r="A22" s="82"/>
      <c r="B22" s="77"/>
      <c r="C22" s="77"/>
      <c r="D22" s="77"/>
      <c r="E22" s="77"/>
    </row>
    <row r="23" spans="1:5" x14ac:dyDescent="0.25">
      <c r="A23" s="82"/>
      <c r="B23" s="77"/>
      <c r="C23" s="77"/>
      <c r="D23" s="77"/>
      <c r="E23" s="77"/>
    </row>
    <row r="24" spans="1:5" ht="15.6" x14ac:dyDescent="0.25">
      <c r="A24" s="7" t="s">
        <v>23</v>
      </c>
      <c r="B24" s="25" t="s">
        <v>18</v>
      </c>
      <c r="C24" s="25" t="s">
        <v>18</v>
      </c>
      <c r="D24" s="25" t="s">
        <v>18</v>
      </c>
      <c r="E24" s="25" t="s">
        <v>18</v>
      </c>
    </row>
    <row r="25" spans="1:5" x14ac:dyDescent="0.25">
      <c r="A25" s="81" t="s">
        <v>24</v>
      </c>
      <c r="B25" s="76" t="s">
        <v>18</v>
      </c>
      <c r="C25" s="76" t="s">
        <v>18</v>
      </c>
      <c r="D25" s="76" t="s">
        <v>18</v>
      </c>
      <c r="E25" s="76" t="s">
        <v>18</v>
      </c>
    </row>
    <row r="26" spans="1:5" x14ac:dyDescent="0.25">
      <c r="A26" s="82"/>
      <c r="B26" s="77"/>
      <c r="C26" s="77"/>
      <c r="D26" s="77"/>
      <c r="E26" s="77"/>
    </row>
    <row r="27" spans="1:5" x14ac:dyDescent="0.25">
      <c r="A27" s="81" t="s">
        <v>26</v>
      </c>
      <c r="B27" s="76" t="s">
        <v>18</v>
      </c>
      <c r="C27" s="76" t="s">
        <v>18</v>
      </c>
      <c r="D27" s="76" t="s">
        <v>18</v>
      </c>
      <c r="E27" s="76" t="s">
        <v>18</v>
      </c>
    </row>
    <row r="28" spans="1:5" x14ac:dyDescent="0.25">
      <c r="A28" s="82"/>
      <c r="B28" s="77"/>
      <c r="C28" s="77"/>
      <c r="D28" s="77"/>
      <c r="E28" s="77"/>
    </row>
    <row r="29" spans="1:5" x14ac:dyDescent="0.25">
      <c r="A29" s="83"/>
      <c r="B29" s="80"/>
      <c r="C29" s="80"/>
      <c r="D29" s="80"/>
      <c r="E29" s="80"/>
    </row>
    <row r="30" spans="1:5" ht="27.6" x14ac:dyDescent="0.25">
      <c r="A30" s="8" t="s">
        <v>25</v>
      </c>
      <c r="B30" s="25">
        <v>4930</v>
      </c>
      <c r="C30" s="11">
        <v>0</v>
      </c>
      <c r="D30" s="11"/>
      <c r="E30" s="26">
        <f>C30+D30</f>
        <v>0</v>
      </c>
    </row>
    <row r="31" spans="1:5" ht="27.6" x14ac:dyDescent="0.25">
      <c r="A31" s="8" t="s">
        <v>27</v>
      </c>
      <c r="B31" s="25" t="s">
        <v>18</v>
      </c>
      <c r="C31" s="11"/>
      <c r="D31" s="11"/>
      <c r="E31" s="26"/>
    </row>
    <row r="32" spans="1:5" ht="15.6" x14ac:dyDescent="0.25">
      <c r="A32" s="8" t="s">
        <v>28</v>
      </c>
      <c r="B32" s="25">
        <v>10240</v>
      </c>
      <c r="C32" s="11">
        <f>1397+791</f>
        <v>2188</v>
      </c>
      <c r="D32" s="11"/>
      <c r="E32" s="26">
        <f>C32+D32</f>
        <v>2188</v>
      </c>
    </row>
    <row r="33" spans="1:5" ht="15.6" x14ac:dyDescent="0.25">
      <c r="A33" s="8" t="s">
        <v>29</v>
      </c>
      <c r="B33" s="25" t="s">
        <v>18</v>
      </c>
      <c r="C33" s="11"/>
      <c r="D33" s="11"/>
      <c r="E33" s="26"/>
    </row>
    <row r="34" spans="1:5" ht="15.6" x14ac:dyDescent="0.25">
      <c r="A34" s="8" t="s">
        <v>30</v>
      </c>
      <c r="B34" s="25" t="s">
        <v>18</v>
      </c>
      <c r="C34" s="11"/>
      <c r="D34" s="11"/>
      <c r="E34" s="26"/>
    </row>
    <row r="35" spans="1:5" ht="15.6" x14ac:dyDescent="0.25">
      <c r="A35" s="2" t="s">
        <v>9</v>
      </c>
      <c r="B35" s="25" t="s">
        <v>18</v>
      </c>
      <c r="C35" s="11"/>
      <c r="D35" s="11"/>
      <c r="E35" s="26"/>
    </row>
    <row r="36" spans="1:5" ht="15.6" x14ac:dyDescent="0.25">
      <c r="A36" s="9" t="s">
        <v>10</v>
      </c>
      <c r="B36" s="12">
        <f>SUM(B12,B15:B35)</f>
        <v>330606</v>
      </c>
      <c r="C36" s="12">
        <f>SUM(C13:C35)</f>
        <v>58799</v>
      </c>
      <c r="D36" s="12">
        <f>SUM(D12:D35)</f>
        <v>0</v>
      </c>
      <c r="E36" s="12">
        <f>SUM(E13:E35)</f>
        <v>58799</v>
      </c>
    </row>
    <row r="37" spans="1:5" ht="15" customHeight="1" x14ac:dyDescent="0.25">
      <c r="A37" s="5"/>
      <c r="B37" s="27"/>
      <c r="C37" s="27"/>
      <c r="D37" s="27"/>
      <c r="E37" s="28"/>
    </row>
    <row r="38" spans="1:5" ht="13.8" x14ac:dyDescent="0.25">
      <c r="A38" s="6" t="s">
        <v>11</v>
      </c>
      <c r="B38" s="27"/>
      <c r="C38" s="27"/>
      <c r="D38" s="27"/>
      <c r="E38" s="28"/>
    </row>
    <row r="39" spans="1:5" ht="12.75" customHeight="1" x14ac:dyDescent="0.25">
      <c r="A39" s="5"/>
      <c r="B39" s="27"/>
      <c r="C39" s="27"/>
      <c r="D39" s="27"/>
      <c r="E39" s="28"/>
    </row>
    <row r="40" spans="1:5" ht="12.75" customHeight="1" x14ac:dyDescent="0.25">
      <c r="A40" s="6" t="s">
        <v>12</v>
      </c>
      <c r="B40" s="27"/>
      <c r="C40" s="27"/>
      <c r="D40" s="27"/>
      <c r="E40" s="28"/>
    </row>
    <row r="41" spans="1:5" ht="27.75" customHeight="1" x14ac:dyDescent="0.25">
      <c r="A41" s="78" t="s">
        <v>34</v>
      </c>
      <c r="B41" s="79"/>
      <c r="C41" s="79"/>
      <c r="D41" s="79"/>
      <c r="E41" s="79"/>
    </row>
    <row r="42" spans="1:5" ht="13.8" x14ac:dyDescent="0.25">
      <c r="A42" s="6" t="s">
        <v>13</v>
      </c>
      <c r="B42" s="27"/>
      <c r="C42" s="27"/>
      <c r="D42" s="27"/>
      <c r="E42" s="28"/>
    </row>
    <row r="43" spans="1:5" x14ac:dyDescent="0.25">
      <c r="A43" s="5"/>
      <c r="B43" s="27"/>
      <c r="C43" s="27"/>
      <c r="D43" s="27"/>
      <c r="E43" s="28"/>
    </row>
    <row r="44" spans="1:5" x14ac:dyDescent="0.25">
      <c r="A44" s="5"/>
      <c r="B44" s="27"/>
      <c r="C44" s="27"/>
      <c r="D44" s="27"/>
      <c r="E44" s="28"/>
    </row>
    <row r="45" spans="1:5" x14ac:dyDescent="0.25">
      <c r="A45" s="5"/>
      <c r="B45" s="27"/>
      <c r="C45" s="27"/>
      <c r="D45" s="27"/>
      <c r="E45" s="28"/>
    </row>
    <row r="46" spans="1:5" x14ac:dyDescent="0.25">
      <c r="A46" s="13" t="s">
        <v>35</v>
      </c>
      <c r="B46" s="27"/>
      <c r="C46" s="27"/>
      <c r="D46" s="29" t="s">
        <v>36</v>
      </c>
      <c r="E46" s="27"/>
    </row>
    <row r="47" spans="1:5" x14ac:dyDescent="0.25">
      <c r="A47" s="5"/>
      <c r="B47" s="27" t="s">
        <v>37</v>
      </c>
      <c r="C47" s="27"/>
      <c r="D47" s="27"/>
      <c r="E47" s="27"/>
    </row>
    <row r="48" spans="1:5" x14ac:dyDescent="0.25">
      <c r="A48" s="5"/>
      <c r="B48" s="27"/>
      <c r="C48" s="27"/>
      <c r="D48" s="27"/>
      <c r="E48" s="27"/>
    </row>
    <row r="49" spans="1:5" x14ac:dyDescent="0.25">
      <c r="A49" s="5"/>
      <c r="B49" s="27"/>
      <c r="C49" s="27"/>
      <c r="D49" s="27"/>
      <c r="E49" s="27"/>
    </row>
    <row r="50" spans="1:5" x14ac:dyDescent="0.25">
      <c r="A50" s="5"/>
      <c r="B50" s="27"/>
      <c r="C50" s="27"/>
      <c r="D50" s="27"/>
      <c r="E50" s="27"/>
    </row>
    <row r="51" spans="1:5" x14ac:dyDescent="0.25">
      <c r="A51" s="5"/>
      <c r="B51" s="27"/>
      <c r="C51" s="27"/>
      <c r="D51" s="27"/>
      <c r="E51" s="27"/>
    </row>
    <row r="52" spans="1:5" x14ac:dyDescent="0.25">
      <c r="A52" s="5"/>
      <c r="B52" s="27"/>
      <c r="C52" s="27"/>
      <c r="D52" s="27"/>
      <c r="E52" s="27"/>
    </row>
    <row r="53" spans="1:5" x14ac:dyDescent="0.25">
      <c r="A53" s="5"/>
      <c r="B53" s="27"/>
      <c r="C53" s="27"/>
      <c r="D53" s="27"/>
      <c r="E53" s="27"/>
    </row>
    <row r="54" spans="1:5" x14ac:dyDescent="0.25">
      <c r="A54" s="5"/>
      <c r="B54" s="27"/>
      <c r="C54" s="27"/>
      <c r="D54" s="27"/>
      <c r="E54" s="27"/>
    </row>
    <row r="55" spans="1:5" x14ac:dyDescent="0.25">
      <c r="E55" s="27"/>
    </row>
    <row r="56" spans="1:5" x14ac:dyDescent="0.25">
      <c r="E56" s="27"/>
    </row>
    <row r="57" spans="1:5" x14ac:dyDescent="0.25">
      <c r="E57" s="27"/>
    </row>
    <row r="58" spans="1:5" x14ac:dyDescent="0.25">
      <c r="E58" s="27"/>
    </row>
    <row r="59" spans="1:5" x14ac:dyDescent="0.25">
      <c r="E59" s="27"/>
    </row>
    <row r="60" spans="1:5" x14ac:dyDescent="0.25">
      <c r="E60" s="27"/>
    </row>
    <row r="61" spans="1:5" x14ac:dyDescent="0.25">
      <c r="E61" s="27"/>
    </row>
    <row r="62" spans="1:5" x14ac:dyDescent="0.25">
      <c r="E62" s="27"/>
    </row>
    <row r="63" spans="1:5" x14ac:dyDescent="0.25">
      <c r="E63" s="27"/>
    </row>
  </sheetData>
  <mergeCells count="28">
    <mergeCell ref="A9:A10"/>
    <mergeCell ref="C9:D9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41:E41"/>
    <mergeCell ref="A21:A23"/>
    <mergeCell ref="B21:B23"/>
    <mergeCell ref="C21:C23"/>
    <mergeCell ref="D21:D23"/>
    <mergeCell ref="E21:E23"/>
    <mergeCell ref="A25:A26"/>
    <mergeCell ref="B25:B26"/>
    <mergeCell ref="C25:C26"/>
    <mergeCell ref="D25:D26"/>
    <mergeCell ref="E25:E26"/>
    <mergeCell ref="A27:A29"/>
    <mergeCell ref="B27:B29"/>
    <mergeCell ref="C27:C29"/>
    <mergeCell ref="D27:D29"/>
    <mergeCell ref="E27:E29"/>
  </mergeCell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63"/>
  <sheetViews>
    <sheetView topLeftCell="A5" workbookViewId="0">
      <selection activeCell="B8" sqref="B8"/>
    </sheetView>
  </sheetViews>
  <sheetFormatPr defaultRowHeight="13.2" x14ac:dyDescent="0.25"/>
  <cols>
    <col min="1" max="1" width="40.44140625" customWidth="1"/>
    <col min="2" max="2" width="17.44140625" style="15" customWidth="1"/>
    <col min="3" max="3" width="21.33203125" style="15" customWidth="1"/>
    <col min="4" max="4" width="16.6640625" style="15" customWidth="1"/>
    <col min="5" max="5" width="16.33203125" style="15" customWidth="1"/>
  </cols>
  <sheetData>
    <row r="2" spans="1:5" x14ac:dyDescent="0.25">
      <c r="A2" s="10" t="s">
        <v>38</v>
      </c>
    </row>
    <row r="3" spans="1:5" x14ac:dyDescent="0.25">
      <c r="A3" s="14" t="s">
        <v>39</v>
      </c>
    </row>
    <row r="4" spans="1:5" x14ac:dyDescent="0.25">
      <c r="A4" t="s">
        <v>31</v>
      </c>
    </row>
    <row r="6" spans="1:5" ht="15.6" x14ac:dyDescent="0.3">
      <c r="B6" s="16" t="s">
        <v>32</v>
      </c>
    </row>
    <row r="7" spans="1:5" ht="15.6" x14ac:dyDescent="0.3">
      <c r="B7" s="16" t="s">
        <v>44</v>
      </c>
    </row>
    <row r="9" spans="1:5" ht="69" customHeight="1" x14ac:dyDescent="0.25">
      <c r="A9" s="84" t="s">
        <v>0</v>
      </c>
      <c r="B9" s="17" t="s">
        <v>40</v>
      </c>
      <c r="C9" s="85" t="s">
        <v>16</v>
      </c>
      <c r="D9" s="85"/>
      <c r="E9" s="18" t="s">
        <v>17</v>
      </c>
    </row>
    <row r="10" spans="1:5" ht="120.75" customHeight="1" x14ac:dyDescent="0.3">
      <c r="A10" s="84"/>
      <c r="B10" s="19"/>
      <c r="C10" s="20" t="s">
        <v>14</v>
      </c>
      <c r="D10" s="21" t="s">
        <v>15</v>
      </c>
      <c r="E10" s="22"/>
    </row>
    <row r="11" spans="1:5" ht="13.8" x14ac:dyDescent="0.3">
      <c r="A11" s="1" t="s">
        <v>1</v>
      </c>
      <c r="B11" s="23" t="s">
        <v>2</v>
      </c>
      <c r="C11" s="17" t="s">
        <v>3</v>
      </c>
      <c r="D11" s="17" t="s">
        <v>4</v>
      </c>
      <c r="E11" s="24" t="s">
        <v>33</v>
      </c>
    </row>
    <row r="12" spans="1:5" ht="41.4" x14ac:dyDescent="0.25">
      <c r="A12" s="2" t="s">
        <v>5</v>
      </c>
      <c r="B12" s="25">
        <f>B13+B14</f>
        <v>223126</v>
      </c>
      <c r="C12" s="11">
        <f>C13+C14</f>
        <v>56850</v>
      </c>
      <c r="D12" s="11"/>
      <c r="E12" s="26">
        <f t="shared" ref="E12:E17" si="0">C12+D12</f>
        <v>56850</v>
      </c>
    </row>
    <row r="13" spans="1:5" ht="15.6" x14ac:dyDescent="0.3">
      <c r="A13" s="3" t="s">
        <v>6</v>
      </c>
      <c r="B13" s="25">
        <v>191545</v>
      </c>
      <c r="C13" s="11">
        <f>17750+17483+16707</f>
        <v>51940</v>
      </c>
      <c r="D13" s="11"/>
      <c r="E13" s="26">
        <f t="shared" si="0"/>
        <v>51940</v>
      </c>
    </row>
    <row r="14" spans="1:5" ht="15.6" x14ac:dyDescent="0.3">
      <c r="A14" s="4" t="s">
        <v>7</v>
      </c>
      <c r="B14" s="25">
        <v>31581</v>
      </c>
      <c r="C14" s="11">
        <f>1716+1618+1576</f>
        <v>4910</v>
      </c>
      <c r="D14" s="11"/>
      <c r="E14" s="26">
        <f t="shared" si="0"/>
        <v>4910</v>
      </c>
    </row>
    <row r="15" spans="1:5" ht="41.4" x14ac:dyDescent="0.25">
      <c r="A15" s="2" t="s">
        <v>8</v>
      </c>
      <c r="B15" s="25">
        <v>55680</v>
      </c>
      <c r="C15" s="11">
        <f>5121+5078+4870</f>
        <v>15069</v>
      </c>
      <c r="D15" s="11"/>
      <c r="E15" s="26">
        <f t="shared" si="0"/>
        <v>15069</v>
      </c>
    </row>
    <row r="16" spans="1:5" ht="27.6" x14ac:dyDescent="0.25">
      <c r="A16" s="8" t="s">
        <v>19</v>
      </c>
      <c r="B16" s="25">
        <v>13430</v>
      </c>
      <c r="C16" s="11">
        <f>800+800+800</f>
        <v>2400</v>
      </c>
      <c r="D16" s="11"/>
      <c r="E16" s="26">
        <f t="shared" si="0"/>
        <v>2400</v>
      </c>
    </row>
    <row r="17" spans="1:5" x14ac:dyDescent="0.25">
      <c r="A17" s="81" t="s">
        <v>20</v>
      </c>
      <c r="B17" s="86">
        <v>12760</v>
      </c>
      <c r="C17" s="88">
        <f>2107+2673+2878</f>
        <v>7658</v>
      </c>
      <c r="D17" s="88"/>
      <c r="E17" s="74">
        <f t="shared" si="0"/>
        <v>7658</v>
      </c>
    </row>
    <row r="18" spans="1:5" x14ac:dyDescent="0.25">
      <c r="A18" s="83"/>
      <c r="B18" s="87"/>
      <c r="C18" s="89"/>
      <c r="D18" s="89"/>
      <c r="E18" s="75"/>
    </row>
    <row r="19" spans="1:5" x14ac:dyDescent="0.25">
      <c r="A19" s="81" t="s">
        <v>22</v>
      </c>
      <c r="B19" s="86">
        <v>10440</v>
      </c>
      <c r="C19" s="88">
        <f>671+794+822</f>
        <v>2287</v>
      </c>
      <c r="D19" s="88"/>
      <c r="E19" s="74">
        <f>C19+D19</f>
        <v>2287</v>
      </c>
    </row>
    <row r="20" spans="1:5" x14ac:dyDescent="0.25">
      <c r="A20" s="83"/>
      <c r="B20" s="87"/>
      <c r="C20" s="89"/>
      <c r="D20" s="89"/>
      <c r="E20" s="75"/>
    </row>
    <row r="21" spans="1:5" x14ac:dyDescent="0.25">
      <c r="A21" s="81" t="s">
        <v>21</v>
      </c>
      <c r="B21" s="76" t="s">
        <v>18</v>
      </c>
      <c r="C21" s="76" t="s">
        <v>18</v>
      </c>
      <c r="D21" s="76" t="s">
        <v>18</v>
      </c>
      <c r="E21" s="76" t="s">
        <v>18</v>
      </c>
    </row>
    <row r="22" spans="1:5" x14ac:dyDescent="0.25">
      <c r="A22" s="82"/>
      <c r="B22" s="77"/>
      <c r="C22" s="77"/>
      <c r="D22" s="77"/>
      <c r="E22" s="77"/>
    </row>
    <row r="23" spans="1:5" x14ac:dyDescent="0.25">
      <c r="A23" s="82"/>
      <c r="B23" s="77"/>
      <c r="C23" s="77"/>
      <c r="D23" s="77"/>
      <c r="E23" s="77"/>
    </row>
    <row r="24" spans="1:5" ht="15.6" x14ac:dyDescent="0.25">
      <c r="A24" s="7" t="s">
        <v>23</v>
      </c>
      <c r="B24" s="25" t="s">
        <v>18</v>
      </c>
      <c r="C24" s="25" t="s">
        <v>18</v>
      </c>
      <c r="D24" s="25" t="s">
        <v>18</v>
      </c>
      <c r="E24" s="25" t="s">
        <v>18</v>
      </c>
    </row>
    <row r="25" spans="1:5" x14ac:dyDescent="0.25">
      <c r="A25" s="81" t="s">
        <v>24</v>
      </c>
      <c r="B25" s="76" t="s">
        <v>18</v>
      </c>
      <c r="C25" s="76" t="s">
        <v>18</v>
      </c>
      <c r="D25" s="76" t="s">
        <v>18</v>
      </c>
      <c r="E25" s="76" t="s">
        <v>18</v>
      </c>
    </row>
    <row r="26" spans="1:5" x14ac:dyDescent="0.25">
      <c r="A26" s="82"/>
      <c r="B26" s="77"/>
      <c r="C26" s="77"/>
      <c r="D26" s="77"/>
      <c r="E26" s="77"/>
    </row>
    <row r="27" spans="1:5" x14ac:dyDescent="0.25">
      <c r="A27" s="81" t="s">
        <v>26</v>
      </c>
      <c r="B27" s="76" t="s">
        <v>18</v>
      </c>
      <c r="C27" s="76" t="s">
        <v>18</v>
      </c>
      <c r="D27" s="76" t="s">
        <v>18</v>
      </c>
      <c r="E27" s="76" t="s">
        <v>18</v>
      </c>
    </row>
    <row r="28" spans="1:5" x14ac:dyDescent="0.25">
      <c r="A28" s="82"/>
      <c r="B28" s="77"/>
      <c r="C28" s="77"/>
      <c r="D28" s="77"/>
      <c r="E28" s="77"/>
    </row>
    <row r="29" spans="1:5" x14ac:dyDescent="0.25">
      <c r="A29" s="83"/>
      <c r="B29" s="80"/>
      <c r="C29" s="80"/>
      <c r="D29" s="80"/>
      <c r="E29" s="80"/>
    </row>
    <row r="30" spans="1:5" ht="27.6" x14ac:dyDescent="0.25">
      <c r="A30" s="8" t="s">
        <v>25</v>
      </c>
      <c r="B30" s="25">
        <v>4930</v>
      </c>
      <c r="C30" s="11">
        <v>0</v>
      </c>
      <c r="D30" s="11"/>
      <c r="E30" s="26">
        <f>C30+D30</f>
        <v>0</v>
      </c>
    </row>
    <row r="31" spans="1:5" ht="27.6" x14ac:dyDescent="0.25">
      <c r="A31" s="8" t="s">
        <v>27</v>
      </c>
      <c r="B31" s="25" t="s">
        <v>18</v>
      </c>
      <c r="C31" s="11"/>
      <c r="D31" s="11"/>
      <c r="E31" s="26"/>
    </row>
    <row r="32" spans="1:5" ht="15.6" x14ac:dyDescent="0.25">
      <c r="A32" s="8" t="s">
        <v>28</v>
      </c>
      <c r="B32" s="25">
        <v>10240</v>
      </c>
      <c r="C32" s="11">
        <f>1397+791+580</f>
        <v>2768</v>
      </c>
      <c r="D32" s="11"/>
      <c r="E32" s="26">
        <f>C32+D32</f>
        <v>2768</v>
      </c>
    </row>
    <row r="33" spans="1:5" ht="15.6" x14ac:dyDescent="0.25">
      <c r="A33" s="8" t="s">
        <v>29</v>
      </c>
      <c r="B33" s="25" t="s">
        <v>18</v>
      </c>
      <c r="C33" s="11"/>
      <c r="D33" s="11"/>
      <c r="E33" s="26"/>
    </row>
    <row r="34" spans="1:5" ht="15.6" x14ac:dyDescent="0.25">
      <c r="A34" s="8" t="s">
        <v>30</v>
      </c>
      <c r="B34" s="25" t="s">
        <v>18</v>
      </c>
      <c r="C34" s="11"/>
      <c r="D34" s="11"/>
      <c r="E34" s="26"/>
    </row>
    <row r="35" spans="1:5" ht="15.6" x14ac:dyDescent="0.25">
      <c r="A35" s="2" t="s">
        <v>9</v>
      </c>
      <c r="B35" s="25" t="s">
        <v>18</v>
      </c>
      <c r="C35" s="11"/>
      <c r="D35" s="11"/>
      <c r="E35" s="26"/>
    </row>
    <row r="36" spans="1:5" ht="15.6" x14ac:dyDescent="0.25">
      <c r="A36" s="9" t="s">
        <v>10</v>
      </c>
      <c r="B36" s="12">
        <f>SUM(B12,B15:B35)</f>
        <v>330606</v>
      </c>
      <c r="C36" s="12">
        <f>SUM(C13:C35)</f>
        <v>87032</v>
      </c>
      <c r="D36" s="12">
        <f>SUM(D12:D35)</f>
        <v>0</v>
      </c>
      <c r="E36" s="12">
        <f>SUM(E13:E35)</f>
        <v>87032</v>
      </c>
    </row>
    <row r="37" spans="1:5" ht="15" customHeight="1" x14ac:dyDescent="0.25">
      <c r="A37" s="5"/>
      <c r="B37" s="27"/>
      <c r="C37" s="27"/>
      <c r="D37" s="27"/>
      <c r="E37" s="28"/>
    </row>
    <row r="38" spans="1:5" ht="13.8" x14ac:dyDescent="0.25">
      <c r="A38" s="6" t="s">
        <v>11</v>
      </c>
      <c r="B38" s="27"/>
      <c r="C38" s="27"/>
      <c r="D38" s="27"/>
      <c r="E38" s="28"/>
    </row>
    <row r="39" spans="1:5" ht="12.75" customHeight="1" x14ac:dyDescent="0.25">
      <c r="A39" s="5"/>
      <c r="B39" s="27"/>
      <c r="C39" s="27"/>
      <c r="D39" s="27"/>
      <c r="E39" s="28"/>
    </row>
    <row r="40" spans="1:5" ht="12.75" customHeight="1" x14ac:dyDescent="0.25">
      <c r="A40" s="6" t="s">
        <v>12</v>
      </c>
      <c r="B40" s="27"/>
      <c r="C40" s="27"/>
      <c r="D40" s="27"/>
      <c r="E40" s="28"/>
    </row>
    <row r="41" spans="1:5" ht="27.75" customHeight="1" x14ac:dyDescent="0.25">
      <c r="A41" s="78" t="s">
        <v>34</v>
      </c>
      <c r="B41" s="79"/>
      <c r="C41" s="79"/>
      <c r="D41" s="79"/>
      <c r="E41" s="79"/>
    </row>
    <row r="42" spans="1:5" ht="13.8" x14ac:dyDescent="0.25">
      <c r="A42" s="6" t="s">
        <v>13</v>
      </c>
      <c r="B42" s="27"/>
      <c r="C42" s="27"/>
      <c r="D42" s="27"/>
      <c r="E42" s="28"/>
    </row>
    <row r="43" spans="1:5" x14ac:dyDescent="0.25">
      <c r="A43" s="5"/>
      <c r="B43" s="27"/>
      <c r="C43" s="27"/>
      <c r="D43" s="27"/>
      <c r="E43" s="28"/>
    </row>
    <row r="44" spans="1:5" x14ac:dyDescent="0.25">
      <c r="A44" s="5"/>
      <c r="B44" s="27"/>
      <c r="C44" s="27"/>
      <c r="D44" s="27"/>
      <c r="E44" s="28"/>
    </row>
    <row r="45" spans="1:5" x14ac:dyDescent="0.25">
      <c r="A45" s="5"/>
      <c r="B45" s="27"/>
      <c r="C45" s="27"/>
      <c r="D45" s="27"/>
      <c r="E45" s="28"/>
    </row>
    <row r="46" spans="1:5" x14ac:dyDescent="0.25">
      <c r="A46" s="13" t="s">
        <v>35</v>
      </c>
      <c r="B46" s="27"/>
      <c r="C46" s="27"/>
      <c r="D46" s="29" t="s">
        <v>36</v>
      </c>
      <c r="E46" s="27"/>
    </row>
    <row r="47" spans="1:5" x14ac:dyDescent="0.25">
      <c r="A47" s="5"/>
      <c r="B47" s="27" t="s">
        <v>37</v>
      </c>
      <c r="C47" s="27"/>
      <c r="D47" s="27"/>
      <c r="E47" s="27"/>
    </row>
    <row r="48" spans="1:5" x14ac:dyDescent="0.25">
      <c r="A48" s="5"/>
      <c r="B48" s="27"/>
      <c r="C48" s="27"/>
      <c r="D48" s="27"/>
      <c r="E48" s="27"/>
    </row>
    <row r="49" spans="1:5" x14ac:dyDescent="0.25">
      <c r="A49" s="5"/>
      <c r="B49" s="27"/>
      <c r="C49" s="27"/>
      <c r="D49" s="27"/>
      <c r="E49" s="27"/>
    </row>
    <row r="50" spans="1:5" x14ac:dyDescent="0.25">
      <c r="A50" s="5"/>
      <c r="B50" s="27"/>
      <c r="C50" s="27"/>
      <c r="D50" s="27"/>
      <c r="E50" s="27"/>
    </row>
    <row r="51" spans="1:5" x14ac:dyDescent="0.25">
      <c r="A51" s="5"/>
      <c r="B51" s="27"/>
      <c r="C51" s="27"/>
      <c r="D51" s="27"/>
      <c r="E51" s="27"/>
    </row>
    <row r="52" spans="1:5" x14ac:dyDescent="0.25">
      <c r="A52" s="5"/>
      <c r="B52" s="27"/>
      <c r="C52" s="27"/>
      <c r="D52" s="27"/>
      <c r="E52" s="27"/>
    </row>
    <row r="53" spans="1:5" x14ac:dyDescent="0.25">
      <c r="A53" s="5"/>
      <c r="B53" s="27"/>
      <c r="C53" s="27"/>
      <c r="D53" s="27"/>
      <c r="E53" s="27"/>
    </row>
    <row r="54" spans="1:5" x14ac:dyDescent="0.25">
      <c r="A54" s="5"/>
      <c r="B54" s="27"/>
      <c r="C54" s="27"/>
      <c r="D54" s="27"/>
      <c r="E54" s="27"/>
    </row>
    <row r="55" spans="1:5" x14ac:dyDescent="0.25">
      <c r="E55" s="27"/>
    </row>
    <row r="56" spans="1:5" x14ac:dyDescent="0.25">
      <c r="E56" s="27"/>
    </row>
    <row r="57" spans="1:5" x14ac:dyDescent="0.25">
      <c r="E57" s="27"/>
    </row>
    <row r="58" spans="1:5" x14ac:dyDescent="0.25">
      <c r="E58" s="27"/>
    </row>
    <row r="59" spans="1:5" x14ac:dyDescent="0.25">
      <c r="E59" s="27"/>
    </row>
    <row r="60" spans="1:5" x14ac:dyDescent="0.25">
      <c r="E60" s="27"/>
    </row>
    <row r="61" spans="1:5" x14ac:dyDescent="0.25">
      <c r="E61" s="27"/>
    </row>
    <row r="62" spans="1:5" x14ac:dyDescent="0.25">
      <c r="E62" s="27"/>
    </row>
    <row r="63" spans="1:5" x14ac:dyDescent="0.25">
      <c r="E63" s="27"/>
    </row>
  </sheetData>
  <mergeCells count="28">
    <mergeCell ref="A9:A10"/>
    <mergeCell ref="C9:D9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41:E41"/>
    <mergeCell ref="A21:A23"/>
    <mergeCell ref="B21:B23"/>
    <mergeCell ref="C21:C23"/>
    <mergeCell ref="D21:D23"/>
    <mergeCell ref="E21:E23"/>
    <mergeCell ref="A25:A26"/>
    <mergeCell ref="B25:B26"/>
    <mergeCell ref="C25:C26"/>
    <mergeCell ref="D25:D26"/>
    <mergeCell ref="E25:E26"/>
    <mergeCell ref="A27:A29"/>
    <mergeCell ref="B27:B29"/>
    <mergeCell ref="C27:C29"/>
    <mergeCell ref="D27:D29"/>
    <mergeCell ref="E27:E29"/>
  </mergeCells>
  <phoneticPr fontId="4" type="noConversion"/>
  <pageMargins left="0.75" right="0.75" top="1" bottom="1" header="0.5" footer="0.5"/>
  <pageSetup paperSize="9" scale="7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E60"/>
  <sheetViews>
    <sheetView topLeftCell="A16" zoomScaleNormal="100" zoomScaleSheetLayoutView="100" workbookViewId="0">
      <selection activeCell="H24" sqref="H24"/>
    </sheetView>
  </sheetViews>
  <sheetFormatPr defaultRowHeight="13.2" x14ac:dyDescent="0.25"/>
  <cols>
    <col min="1" max="1" width="40.44140625" customWidth="1"/>
    <col min="2" max="2" width="17.44140625" style="15" customWidth="1"/>
    <col min="3" max="3" width="21.33203125" style="15" customWidth="1"/>
    <col min="4" max="4" width="16.6640625" style="15" customWidth="1"/>
    <col min="5" max="5" width="16.33203125" style="15" customWidth="1"/>
  </cols>
  <sheetData>
    <row r="2" spans="1:5" x14ac:dyDescent="0.25">
      <c r="A2" s="10" t="s">
        <v>38</v>
      </c>
    </row>
    <row r="3" spans="1:5" x14ac:dyDescent="0.25">
      <c r="A3" s="14" t="s">
        <v>39</v>
      </c>
    </row>
    <row r="4" spans="1:5" x14ac:dyDescent="0.25">
      <c r="A4" t="s">
        <v>31</v>
      </c>
    </row>
    <row r="6" spans="1:5" ht="15.6" x14ac:dyDescent="0.3">
      <c r="B6" s="16" t="s">
        <v>32</v>
      </c>
    </row>
    <row r="7" spans="1:5" ht="15.6" x14ac:dyDescent="0.3">
      <c r="B7" s="16" t="s">
        <v>43</v>
      </c>
    </row>
    <row r="9" spans="1:5" ht="69" customHeight="1" x14ac:dyDescent="0.25">
      <c r="A9" s="84" t="s">
        <v>0</v>
      </c>
      <c r="B9" s="17" t="s">
        <v>40</v>
      </c>
      <c r="C9" s="85" t="s">
        <v>16</v>
      </c>
      <c r="D9" s="85"/>
      <c r="E9" s="18" t="s">
        <v>17</v>
      </c>
    </row>
    <row r="10" spans="1:5" ht="120.75" customHeight="1" x14ac:dyDescent="0.3">
      <c r="A10" s="84"/>
      <c r="B10" s="19"/>
      <c r="C10" s="20" t="s">
        <v>14</v>
      </c>
      <c r="D10" s="21" t="s">
        <v>15</v>
      </c>
      <c r="E10" s="22"/>
    </row>
    <row r="11" spans="1:5" ht="13.8" x14ac:dyDescent="0.3">
      <c r="A11" s="1" t="s">
        <v>1</v>
      </c>
      <c r="B11" s="23" t="s">
        <v>2</v>
      </c>
      <c r="C11" s="17" t="s">
        <v>3</v>
      </c>
      <c r="D11" s="17" t="s">
        <v>4</v>
      </c>
      <c r="E11" s="24" t="s">
        <v>33</v>
      </c>
    </row>
    <row r="12" spans="1:5" ht="41.4" x14ac:dyDescent="0.25">
      <c r="A12" s="2" t="s">
        <v>5</v>
      </c>
      <c r="B12" s="25">
        <f>B13+B14</f>
        <v>223126</v>
      </c>
      <c r="C12" s="11">
        <f>C13+C14</f>
        <v>74977</v>
      </c>
      <c r="D12" s="11"/>
      <c r="E12" s="26">
        <f t="shared" ref="E12:E17" si="0">C12+D12</f>
        <v>74977</v>
      </c>
    </row>
    <row r="13" spans="1:5" ht="15.6" x14ac:dyDescent="0.3">
      <c r="A13" s="3" t="s">
        <v>6</v>
      </c>
      <c r="B13" s="25">
        <v>191545</v>
      </c>
      <c r="C13" s="11">
        <f>17750+17483+16707+16501</f>
        <v>68441</v>
      </c>
      <c r="D13" s="11"/>
      <c r="E13" s="26">
        <f t="shared" si="0"/>
        <v>68441</v>
      </c>
    </row>
    <row r="14" spans="1:5" ht="15.6" x14ac:dyDescent="0.3">
      <c r="A14" s="4" t="s">
        <v>7</v>
      </c>
      <c r="B14" s="25">
        <v>31581</v>
      </c>
      <c r="C14" s="11">
        <f>1716+1618+1576+1626</f>
        <v>6536</v>
      </c>
      <c r="D14" s="11"/>
      <c r="E14" s="26">
        <f t="shared" si="0"/>
        <v>6536</v>
      </c>
    </row>
    <row r="15" spans="1:5" ht="41.4" x14ac:dyDescent="0.25">
      <c r="A15" s="2" t="s">
        <v>8</v>
      </c>
      <c r="B15" s="25">
        <v>55680</v>
      </c>
      <c r="C15" s="11">
        <f>5121+5078+4870+4341</f>
        <v>19410</v>
      </c>
      <c r="D15" s="11"/>
      <c r="E15" s="26">
        <f t="shared" si="0"/>
        <v>19410</v>
      </c>
    </row>
    <row r="16" spans="1:5" ht="27.6" x14ac:dyDescent="0.25">
      <c r="A16" s="8" t="s">
        <v>19</v>
      </c>
      <c r="B16" s="25">
        <v>13430</v>
      </c>
      <c r="C16" s="11">
        <f>800+800+800+800</f>
        <v>3200</v>
      </c>
      <c r="D16" s="11"/>
      <c r="E16" s="26">
        <f t="shared" si="0"/>
        <v>3200</v>
      </c>
    </row>
    <row r="17" spans="1:5" x14ac:dyDescent="0.25">
      <c r="A17" s="81" t="s">
        <v>20</v>
      </c>
      <c r="B17" s="86">
        <v>12760</v>
      </c>
      <c r="C17" s="88">
        <f>2107+2673+2878</f>
        <v>7658</v>
      </c>
      <c r="D17" s="88"/>
      <c r="E17" s="74">
        <f t="shared" si="0"/>
        <v>7658</v>
      </c>
    </row>
    <row r="18" spans="1:5" x14ac:dyDescent="0.25">
      <c r="A18" s="83"/>
      <c r="B18" s="87"/>
      <c r="C18" s="89"/>
      <c r="D18" s="89"/>
      <c r="E18" s="75"/>
    </row>
    <row r="19" spans="1:5" x14ac:dyDescent="0.25">
      <c r="A19" s="81" t="s">
        <v>22</v>
      </c>
      <c r="B19" s="86">
        <v>10440</v>
      </c>
      <c r="C19" s="88">
        <f>671+794+822+63</f>
        <v>2350</v>
      </c>
      <c r="D19" s="88"/>
      <c r="E19" s="74">
        <f>C19+D19</f>
        <v>2350</v>
      </c>
    </row>
    <row r="20" spans="1:5" x14ac:dyDescent="0.25">
      <c r="A20" s="83"/>
      <c r="B20" s="87"/>
      <c r="C20" s="89"/>
      <c r="D20" s="89"/>
      <c r="E20" s="75"/>
    </row>
    <row r="21" spans="1:5" x14ac:dyDescent="0.25">
      <c r="A21" s="81" t="s">
        <v>21</v>
      </c>
      <c r="B21" s="76" t="s">
        <v>18</v>
      </c>
      <c r="C21" s="76" t="s">
        <v>18</v>
      </c>
      <c r="D21" s="76" t="s">
        <v>18</v>
      </c>
      <c r="E21" s="76" t="s">
        <v>18</v>
      </c>
    </row>
    <row r="22" spans="1:5" x14ac:dyDescent="0.25">
      <c r="A22" s="82"/>
      <c r="B22" s="77"/>
      <c r="C22" s="77"/>
      <c r="D22" s="77"/>
      <c r="E22" s="77"/>
    </row>
    <row r="23" spans="1:5" x14ac:dyDescent="0.25">
      <c r="A23" s="82"/>
      <c r="B23" s="77"/>
      <c r="C23" s="77"/>
      <c r="D23" s="77"/>
      <c r="E23" s="77"/>
    </row>
    <row r="24" spans="1:5" ht="15.6" x14ac:dyDescent="0.25">
      <c r="A24" s="7" t="s">
        <v>23</v>
      </c>
      <c r="B24" s="25" t="s">
        <v>18</v>
      </c>
      <c r="C24" s="25" t="s">
        <v>18</v>
      </c>
      <c r="D24" s="25" t="s">
        <v>18</v>
      </c>
      <c r="E24" s="25" t="s">
        <v>18</v>
      </c>
    </row>
    <row r="25" spans="1:5" x14ac:dyDescent="0.25">
      <c r="A25" s="81" t="s">
        <v>24</v>
      </c>
      <c r="B25" s="76" t="s">
        <v>18</v>
      </c>
      <c r="C25" s="76" t="s">
        <v>18</v>
      </c>
      <c r="D25" s="76" t="s">
        <v>18</v>
      </c>
      <c r="E25" s="76" t="s">
        <v>18</v>
      </c>
    </row>
    <row r="26" spans="1:5" x14ac:dyDescent="0.25">
      <c r="A26" s="82"/>
      <c r="B26" s="77"/>
      <c r="C26" s="77"/>
      <c r="D26" s="77"/>
      <c r="E26" s="77"/>
    </row>
    <row r="27" spans="1:5" x14ac:dyDescent="0.25">
      <c r="A27" s="81" t="s">
        <v>26</v>
      </c>
      <c r="B27" s="76" t="s">
        <v>18</v>
      </c>
      <c r="C27" s="76" t="s">
        <v>18</v>
      </c>
      <c r="D27" s="76" t="s">
        <v>18</v>
      </c>
      <c r="E27" s="76" t="s">
        <v>18</v>
      </c>
    </row>
    <row r="28" spans="1:5" x14ac:dyDescent="0.25">
      <c r="A28" s="82"/>
      <c r="B28" s="77"/>
      <c r="C28" s="77"/>
      <c r="D28" s="77"/>
      <c r="E28" s="77"/>
    </row>
    <row r="29" spans="1:5" x14ac:dyDescent="0.25">
      <c r="A29" s="83"/>
      <c r="B29" s="80"/>
      <c r="C29" s="80"/>
      <c r="D29" s="80"/>
      <c r="E29" s="80"/>
    </row>
    <row r="30" spans="1:5" ht="27.6" x14ac:dyDescent="0.25">
      <c r="A30" s="8" t="s">
        <v>25</v>
      </c>
      <c r="B30" s="25">
        <v>4930</v>
      </c>
      <c r="C30" s="11">
        <v>80</v>
      </c>
      <c r="D30" s="11"/>
      <c r="E30" s="26">
        <f>C30+D30</f>
        <v>80</v>
      </c>
    </row>
    <row r="31" spans="1:5" ht="27.6" x14ac:dyDescent="0.25">
      <c r="A31" s="8" t="s">
        <v>27</v>
      </c>
      <c r="B31" s="25" t="s">
        <v>18</v>
      </c>
      <c r="C31" s="11"/>
      <c r="D31" s="11"/>
      <c r="E31" s="26"/>
    </row>
    <row r="32" spans="1:5" ht="15.6" x14ac:dyDescent="0.25">
      <c r="A32" s="8" t="s">
        <v>28</v>
      </c>
      <c r="B32" s="25">
        <v>10240</v>
      </c>
      <c r="C32" s="11">
        <f>1397+791+580+617</f>
        <v>3385</v>
      </c>
      <c r="D32" s="11"/>
      <c r="E32" s="26">
        <f>C32+D32</f>
        <v>3385</v>
      </c>
    </row>
    <row r="33" spans="1:5" ht="15.6" x14ac:dyDescent="0.25">
      <c r="A33" s="8" t="s">
        <v>29</v>
      </c>
      <c r="B33" s="25" t="s">
        <v>18</v>
      </c>
      <c r="C33" s="11"/>
      <c r="D33" s="11"/>
      <c r="E33" s="26"/>
    </row>
    <row r="34" spans="1:5" ht="15.6" x14ac:dyDescent="0.25">
      <c r="A34" s="8" t="s">
        <v>30</v>
      </c>
      <c r="B34" s="25" t="s">
        <v>18</v>
      </c>
      <c r="C34" s="11"/>
      <c r="D34" s="11"/>
      <c r="E34" s="26"/>
    </row>
    <row r="35" spans="1:5" ht="15.6" x14ac:dyDescent="0.25">
      <c r="A35" s="2" t="s">
        <v>9</v>
      </c>
      <c r="B35" s="25" t="s">
        <v>18</v>
      </c>
      <c r="C35" s="11"/>
      <c r="D35" s="11"/>
      <c r="E35" s="26"/>
    </row>
    <row r="36" spans="1:5" ht="15.6" x14ac:dyDescent="0.25">
      <c r="A36" s="9" t="s">
        <v>10</v>
      </c>
      <c r="B36" s="12">
        <f>SUM(B12,B15:B35)</f>
        <v>330606</v>
      </c>
      <c r="C36" s="12">
        <f>SUM(C13:C35)</f>
        <v>111060</v>
      </c>
      <c r="D36" s="12">
        <f>SUM(D12:D35)</f>
        <v>0</v>
      </c>
      <c r="E36" s="12">
        <f>SUM(E13:E35)</f>
        <v>111060</v>
      </c>
    </row>
    <row r="37" spans="1:5" ht="15" customHeight="1" x14ac:dyDescent="0.25">
      <c r="A37" s="5"/>
      <c r="B37" s="27"/>
      <c r="C37" s="27"/>
      <c r="D37" s="27"/>
      <c r="E37" s="28"/>
    </row>
    <row r="38" spans="1:5" ht="13.8" x14ac:dyDescent="0.25">
      <c r="A38" s="6" t="s">
        <v>11</v>
      </c>
      <c r="B38" s="27"/>
      <c r="C38" s="27"/>
      <c r="D38" s="27"/>
      <c r="E38" s="28"/>
    </row>
    <row r="39" spans="1:5" ht="12.75" customHeight="1" x14ac:dyDescent="0.25">
      <c r="A39" s="6" t="s">
        <v>12</v>
      </c>
      <c r="B39" s="27"/>
      <c r="C39" s="27"/>
      <c r="D39" s="27"/>
      <c r="E39" s="28"/>
    </row>
    <row r="40" spans="1:5" ht="27.75" customHeight="1" x14ac:dyDescent="0.25">
      <c r="A40" s="78" t="s">
        <v>34</v>
      </c>
      <c r="B40" s="79"/>
      <c r="C40" s="79"/>
      <c r="D40" s="79"/>
      <c r="E40" s="79"/>
    </row>
    <row r="41" spans="1:5" ht="13.8" x14ac:dyDescent="0.25">
      <c r="A41" s="6" t="s">
        <v>13</v>
      </c>
      <c r="B41" s="27"/>
      <c r="C41" s="27"/>
      <c r="D41" s="27"/>
      <c r="E41" s="28"/>
    </row>
    <row r="42" spans="1:5" x14ac:dyDescent="0.25">
      <c r="A42" s="5"/>
      <c r="B42" s="27"/>
      <c r="C42" s="27"/>
      <c r="D42" s="27"/>
      <c r="E42" s="28"/>
    </row>
    <row r="43" spans="1:5" x14ac:dyDescent="0.25">
      <c r="A43" s="13" t="s">
        <v>35</v>
      </c>
      <c r="B43" s="27"/>
      <c r="C43" s="27"/>
      <c r="D43" s="29" t="s">
        <v>36</v>
      </c>
      <c r="E43" s="27"/>
    </row>
    <row r="44" spans="1:5" x14ac:dyDescent="0.25">
      <c r="A44" s="5"/>
      <c r="B44" s="27" t="s">
        <v>37</v>
      </c>
      <c r="C44" s="27"/>
      <c r="D44" s="27"/>
      <c r="E44" s="27"/>
    </row>
    <row r="45" spans="1:5" x14ac:dyDescent="0.25">
      <c r="A45" s="5"/>
      <c r="B45" s="27"/>
      <c r="C45" s="27"/>
      <c r="D45" s="27"/>
      <c r="E45" s="27"/>
    </row>
    <row r="46" spans="1:5" x14ac:dyDescent="0.25">
      <c r="A46" s="5"/>
      <c r="B46" s="27"/>
      <c r="C46" s="27"/>
      <c r="D46" s="27"/>
      <c r="E46" s="27"/>
    </row>
    <row r="47" spans="1:5" x14ac:dyDescent="0.25">
      <c r="A47" s="5"/>
      <c r="B47" s="27"/>
      <c r="C47" s="27"/>
      <c r="D47" s="27"/>
      <c r="E47" s="27"/>
    </row>
    <row r="48" spans="1:5" x14ac:dyDescent="0.25">
      <c r="A48" s="5"/>
      <c r="B48" s="27"/>
      <c r="C48" s="27"/>
      <c r="D48" s="27"/>
      <c r="E48" s="27"/>
    </row>
    <row r="49" spans="1:5" x14ac:dyDescent="0.25">
      <c r="A49" s="5"/>
      <c r="B49" s="27"/>
      <c r="C49" s="27"/>
      <c r="D49" s="27"/>
      <c r="E49" s="27"/>
    </row>
    <row r="50" spans="1:5" x14ac:dyDescent="0.25">
      <c r="A50" s="5"/>
      <c r="B50" s="27"/>
      <c r="C50" s="27"/>
      <c r="D50" s="27"/>
      <c r="E50" s="27"/>
    </row>
    <row r="51" spans="1:5" x14ac:dyDescent="0.25">
      <c r="A51" s="5"/>
      <c r="B51" s="27"/>
      <c r="C51" s="27"/>
      <c r="D51" s="27"/>
      <c r="E51" s="27"/>
    </row>
    <row r="52" spans="1:5" x14ac:dyDescent="0.25">
      <c r="E52" s="27"/>
    </row>
    <row r="53" spans="1:5" x14ac:dyDescent="0.25">
      <c r="E53" s="27"/>
    </row>
    <row r="54" spans="1:5" x14ac:dyDescent="0.25">
      <c r="E54" s="27"/>
    </row>
    <row r="55" spans="1:5" x14ac:dyDescent="0.25">
      <c r="E55" s="27"/>
    </row>
    <row r="56" spans="1:5" x14ac:dyDescent="0.25">
      <c r="E56" s="27"/>
    </row>
    <row r="57" spans="1:5" x14ac:dyDescent="0.25">
      <c r="E57" s="27"/>
    </row>
    <row r="58" spans="1:5" x14ac:dyDescent="0.25">
      <c r="E58" s="27"/>
    </row>
    <row r="59" spans="1:5" x14ac:dyDescent="0.25">
      <c r="E59" s="27"/>
    </row>
    <row r="60" spans="1:5" x14ac:dyDescent="0.25">
      <c r="E60" s="27"/>
    </row>
  </sheetData>
  <mergeCells count="28">
    <mergeCell ref="A9:A10"/>
    <mergeCell ref="C9:D9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40:E40"/>
    <mergeCell ref="A21:A23"/>
    <mergeCell ref="B21:B23"/>
    <mergeCell ref="C21:C23"/>
    <mergeCell ref="D21:D23"/>
    <mergeCell ref="E21:E23"/>
    <mergeCell ref="A25:A26"/>
    <mergeCell ref="B25:B26"/>
    <mergeCell ref="C25:C26"/>
    <mergeCell ref="D25:D26"/>
    <mergeCell ref="E25:E26"/>
    <mergeCell ref="A27:A29"/>
    <mergeCell ref="B27:B29"/>
    <mergeCell ref="C27:C29"/>
    <mergeCell ref="D27:D29"/>
    <mergeCell ref="E27:E29"/>
  </mergeCells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E60"/>
  <sheetViews>
    <sheetView zoomScaleNormal="100" workbookViewId="0">
      <selection activeCell="A2" sqref="A2:A4"/>
    </sheetView>
  </sheetViews>
  <sheetFormatPr defaultRowHeight="13.2" x14ac:dyDescent="0.25"/>
  <cols>
    <col min="1" max="1" width="40.44140625" customWidth="1"/>
    <col min="2" max="2" width="17.44140625" style="15" customWidth="1"/>
    <col min="3" max="3" width="21.33203125" style="15" customWidth="1"/>
    <col min="4" max="4" width="16.6640625" style="15" customWidth="1"/>
    <col min="5" max="5" width="16.33203125" style="15" customWidth="1"/>
  </cols>
  <sheetData>
    <row r="2" spans="1:5" x14ac:dyDescent="0.25">
      <c r="A2" s="10" t="s">
        <v>38</v>
      </c>
    </row>
    <row r="3" spans="1:5" x14ac:dyDescent="0.25">
      <c r="A3" s="14" t="s">
        <v>39</v>
      </c>
    </row>
    <row r="4" spans="1:5" x14ac:dyDescent="0.25">
      <c r="A4" t="s">
        <v>31</v>
      </c>
    </row>
    <row r="6" spans="1:5" ht="15.6" x14ac:dyDescent="0.3">
      <c r="B6" s="16" t="s">
        <v>32</v>
      </c>
    </row>
    <row r="7" spans="1:5" ht="15.6" x14ac:dyDescent="0.3">
      <c r="B7" s="16" t="s">
        <v>45</v>
      </c>
    </row>
    <row r="9" spans="1:5" ht="69" customHeight="1" x14ac:dyDescent="0.25">
      <c r="A9" s="84" t="s">
        <v>0</v>
      </c>
      <c r="B9" s="17" t="s">
        <v>40</v>
      </c>
      <c r="C9" s="85" t="s">
        <v>16</v>
      </c>
      <c r="D9" s="85"/>
      <c r="E9" s="30" t="s">
        <v>17</v>
      </c>
    </row>
    <row r="10" spans="1:5" ht="120.75" customHeight="1" x14ac:dyDescent="0.3">
      <c r="A10" s="84"/>
      <c r="B10" s="19"/>
      <c r="C10" s="20" t="s">
        <v>14</v>
      </c>
      <c r="D10" s="21" t="s">
        <v>15</v>
      </c>
      <c r="E10" s="22"/>
    </row>
    <row r="11" spans="1:5" ht="13.8" x14ac:dyDescent="0.3">
      <c r="A11" s="1" t="s">
        <v>1</v>
      </c>
      <c r="B11" s="23" t="s">
        <v>2</v>
      </c>
      <c r="C11" s="17" t="s">
        <v>3</v>
      </c>
      <c r="D11" s="17" t="s">
        <v>4</v>
      </c>
      <c r="E11" s="24" t="s">
        <v>33</v>
      </c>
    </row>
    <row r="12" spans="1:5" ht="41.4" x14ac:dyDescent="0.25">
      <c r="A12" s="2" t="s">
        <v>5</v>
      </c>
      <c r="B12" s="25">
        <f>B13+B14</f>
        <v>223126</v>
      </c>
      <c r="C12" s="11">
        <f>C13+C14</f>
        <v>93888</v>
      </c>
      <c r="D12" s="11"/>
      <c r="E12" s="26">
        <f t="shared" ref="E12:E17" si="0">C12+D12</f>
        <v>93888</v>
      </c>
    </row>
    <row r="13" spans="1:5" ht="15.6" x14ac:dyDescent="0.3">
      <c r="A13" s="3" t="s">
        <v>6</v>
      </c>
      <c r="B13" s="25">
        <v>191545</v>
      </c>
      <c r="C13" s="11">
        <f>17750+17483+16707+16501+16947</f>
        <v>85388</v>
      </c>
      <c r="D13" s="11"/>
      <c r="E13" s="26">
        <f t="shared" si="0"/>
        <v>85388</v>
      </c>
    </row>
    <row r="14" spans="1:5" ht="15.6" x14ac:dyDescent="0.3">
      <c r="A14" s="4" t="s">
        <v>7</v>
      </c>
      <c r="B14" s="25">
        <v>31581</v>
      </c>
      <c r="C14" s="11">
        <f>1716+1618+1576+1626+1964</f>
        <v>8500</v>
      </c>
      <c r="D14" s="11"/>
      <c r="E14" s="26">
        <f t="shared" si="0"/>
        <v>8500</v>
      </c>
    </row>
    <row r="15" spans="1:5" ht="41.4" x14ac:dyDescent="0.25">
      <c r="A15" s="2" t="s">
        <v>8</v>
      </c>
      <c r="B15" s="25">
        <v>55680</v>
      </c>
      <c r="C15" s="11">
        <f>5121+5078+4870+4341+4858</f>
        <v>24268</v>
      </c>
      <c r="D15" s="11"/>
      <c r="E15" s="26">
        <f t="shared" si="0"/>
        <v>24268</v>
      </c>
    </row>
    <row r="16" spans="1:5" ht="27.6" x14ac:dyDescent="0.25">
      <c r="A16" s="8" t="s">
        <v>19</v>
      </c>
      <c r="B16" s="25">
        <v>13430</v>
      </c>
      <c r="C16" s="11">
        <v>3828</v>
      </c>
      <c r="D16" s="11"/>
      <c r="E16" s="26">
        <f t="shared" si="0"/>
        <v>3828</v>
      </c>
    </row>
    <row r="17" spans="1:5" x14ac:dyDescent="0.25">
      <c r="A17" s="81" t="s">
        <v>20</v>
      </c>
      <c r="B17" s="86">
        <v>12760</v>
      </c>
      <c r="C17" s="88">
        <f>2107+2673+2878</f>
        <v>7658</v>
      </c>
      <c r="D17" s="88"/>
      <c r="E17" s="74">
        <f t="shared" si="0"/>
        <v>7658</v>
      </c>
    </row>
    <row r="18" spans="1:5" x14ac:dyDescent="0.25">
      <c r="A18" s="83"/>
      <c r="B18" s="87"/>
      <c r="C18" s="89"/>
      <c r="D18" s="89"/>
      <c r="E18" s="75"/>
    </row>
    <row r="19" spans="1:5" x14ac:dyDescent="0.25">
      <c r="A19" s="81" t="s">
        <v>22</v>
      </c>
      <c r="B19" s="86">
        <v>10440</v>
      </c>
      <c r="C19" s="88">
        <f>671+794+822+63+89</f>
        <v>2439</v>
      </c>
      <c r="D19" s="88"/>
      <c r="E19" s="74">
        <f>C19+D19</f>
        <v>2439</v>
      </c>
    </row>
    <row r="20" spans="1:5" x14ac:dyDescent="0.25">
      <c r="A20" s="83"/>
      <c r="B20" s="87"/>
      <c r="C20" s="89"/>
      <c r="D20" s="89"/>
      <c r="E20" s="75"/>
    </row>
    <row r="21" spans="1:5" x14ac:dyDescent="0.25">
      <c r="A21" s="81" t="s">
        <v>21</v>
      </c>
      <c r="B21" s="76" t="s">
        <v>18</v>
      </c>
      <c r="C21" s="76" t="s">
        <v>18</v>
      </c>
      <c r="D21" s="76" t="s">
        <v>18</v>
      </c>
      <c r="E21" s="76" t="s">
        <v>18</v>
      </c>
    </row>
    <row r="22" spans="1:5" x14ac:dyDescent="0.25">
      <c r="A22" s="82"/>
      <c r="B22" s="77"/>
      <c r="C22" s="77"/>
      <c r="D22" s="77"/>
      <c r="E22" s="77"/>
    </row>
    <row r="23" spans="1:5" x14ac:dyDescent="0.25">
      <c r="A23" s="82"/>
      <c r="B23" s="77"/>
      <c r="C23" s="77"/>
      <c r="D23" s="77"/>
      <c r="E23" s="77"/>
    </row>
    <row r="24" spans="1:5" ht="15.6" x14ac:dyDescent="0.25">
      <c r="A24" s="7" t="s">
        <v>23</v>
      </c>
      <c r="B24" s="25" t="s">
        <v>18</v>
      </c>
      <c r="C24" s="25" t="s">
        <v>18</v>
      </c>
      <c r="D24" s="25" t="s">
        <v>18</v>
      </c>
      <c r="E24" s="25" t="s">
        <v>18</v>
      </c>
    </row>
    <row r="25" spans="1:5" x14ac:dyDescent="0.25">
      <c r="A25" s="81" t="s">
        <v>24</v>
      </c>
      <c r="B25" s="76" t="s">
        <v>18</v>
      </c>
      <c r="C25" s="76" t="s">
        <v>18</v>
      </c>
      <c r="D25" s="76" t="s">
        <v>18</v>
      </c>
      <c r="E25" s="76" t="s">
        <v>18</v>
      </c>
    </row>
    <row r="26" spans="1:5" x14ac:dyDescent="0.25">
      <c r="A26" s="82"/>
      <c r="B26" s="77"/>
      <c r="C26" s="77"/>
      <c r="D26" s="77"/>
      <c r="E26" s="77"/>
    </row>
    <row r="27" spans="1:5" x14ac:dyDescent="0.25">
      <c r="A27" s="81" t="s">
        <v>26</v>
      </c>
      <c r="B27" s="76" t="s">
        <v>18</v>
      </c>
      <c r="C27" s="76" t="s">
        <v>18</v>
      </c>
      <c r="D27" s="76" t="s">
        <v>18</v>
      </c>
      <c r="E27" s="76" t="s">
        <v>18</v>
      </c>
    </row>
    <row r="28" spans="1:5" x14ac:dyDescent="0.25">
      <c r="A28" s="82"/>
      <c r="B28" s="77"/>
      <c r="C28" s="77"/>
      <c r="D28" s="77"/>
      <c r="E28" s="77"/>
    </row>
    <row r="29" spans="1:5" x14ac:dyDescent="0.25">
      <c r="A29" s="83"/>
      <c r="B29" s="80"/>
      <c r="C29" s="80"/>
      <c r="D29" s="80"/>
      <c r="E29" s="80"/>
    </row>
    <row r="30" spans="1:5" ht="27.6" x14ac:dyDescent="0.25">
      <c r="A30" s="8" t="s">
        <v>25</v>
      </c>
      <c r="B30" s="25">
        <v>4930</v>
      </c>
      <c r="C30" s="11">
        <v>80</v>
      </c>
      <c r="D30" s="11"/>
      <c r="E30" s="26">
        <f>C30+D30</f>
        <v>80</v>
      </c>
    </row>
    <row r="31" spans="1:5" ht="27.6" x14ac:dyDescent="0.25">
      <c r="A31" s="8" t="s">
        <v>27</v>
      </c>
      <c r="B31" s="25" t="s">
        <v>18</v>
      </c>
      <c r="C31" s="11"/>
      <c r="D31" s="11"/>
      <c r="E31" s="26"/>
    </row>
    <row r="32" spans="1:5" ht="15.6" x14ac:dyDescent="0.25">
      <c r="A32" s="8" t="s">
        <v>28</v>
      </c>
      <c r="B32" s="25">
        <v>10240</v>
      </c>
      <c r="C32" s="11">
        <f>1397+791+580+617+524</f>
        <v>3909</v>
      </c>
      <c r="D32" s="11"/>
      <c r="E32" s="26">
        <f>C32+D32</f>
        <v>3909</v>
      </c>
    </row>
    <row r="33" spans="1:5" ht="15.6" x14ac:dyDescent="0.25">
      <c r="A33" s="8" t="s">
        <v>29</v>
      </c>
      <c r="B33" s="25" t="s">
        <v>18</v>
      </c>
      <c r="C33" s="11"/>
      <c r="D33" s="11"/>
      <c r="E33" s="26"/>
    </row>
    <row r="34" spans="1:5" ht="15.6" x14ac:dyDescent="0.25">
      <c r="A34" s="8" t="s">
        <v>30</v>
      </c>
      <c r="B34" s="25" t="s">
        <v>18</v>
      </c>
      <c r="C34" s="11"/>
      <c r="D34" s="11"/>
      <c r="E34" s="26"/>
    </row>
    <row r="35" spans="1:5" ht="15.6" x14ac:dyDescent="0.25">
      <c r="A35" s="2" t="s">
        <v>9</v>
      </c>
      <c r="B35" s="25" t="s">
        <v>18</v>
      </c>
      <c r="C35" s="11"/>
      <c r="D35" s="11"/>
      <c r="E35" s="26"/>
    </row>
    <row r="36" spans="1:5" ht="15.6" x14ac:dyDescent="0.25">
      <c r="A36" s="9" t="s">
        <v>10</v>
      </c>
      <c r="B36" s="12">
        <f>SUM(B12,B15:B35)</f>
        <v>330606</v>
      </c>
      <c r="C36" s="12">
        <f>SUM(C13:C35)</f>
        <v>136070</v>
      </c>
      <c r="D36" s="12">
        <f>SUM(D12:D35)</f>
        <v>0</v>
      </c>
      <c r="E36" s="12">
        <f>SUM(E13:E35)</f>
        <v>136070</v>
      </c>
    </row>
    <row r="37" spans="1:5" ht="15" customHeight="1" x14ac:dyDescent="0.25">
      <c r="A37" s="5"/>
      <c r="B37" s="27">
        <v>38919</v>
      </c>
      <c r="C37" s="27"/>
      <c r="D37" s="27"/>
      <c r="E37" s="28"/>
    </row>
    <row r="38" spans="1:5" ht="13.8" x14ac:dyDescent="0.25">
      <c r="A38" s="6" t="s">
        <v>11</v>
      </c>
      <c r="B38" s="27">
        <f>B36+B37</f>
        <v>369525</v>
      </c>
      <c r="C38" s="27"/>
      <c r="D38" s="27"/>
      <c r="E38" s="28"/>
    </row>
    <row r="39" spans="1:5" ht="12.75" customHeight="1" x14ac:dyDescent="0.25">
      <c r="A39" s="6" t="s">
        <v>12</v>
      </c>
      <c r="B39" s="27"/>
      <c r="C39" s="27"/>
      <c r="D39" s="27"/>
      <c r="E39" s="28"/>
    </row>
    <row r="40" spans="1:5" ht="27.75" customHeight="1" x14ac:dyDescent="0.25">
      <c r="A40" s="78" t="s">
        <v>34</v>
      </c>
      <c r="B40" s="79"/>
      <c r="C40" s="79"/>
      <c r="D40" s="79"/>
      <c r="E40" s="79"/>
    </row>
    <row r="41" spans="1:5" ht="13.8" x14ac:dyDescent="0.25">
      <c r="A41" s="6" t="s">
        <v>13</v>
      </c>
      <c r="B41" s="27"/>
      <c r="C41" s="27"/>
      <c r="D41" s="27"/>
      <c r="E41" s="28"/>
    </row>
    <row r="42" spans="1:5" x14ac:dyDescent="0.25">
      <c r="A42" s="5"/>
      <c r="B42" s="27"/>
      <c r="C42" s="27"/>
      <c r="D42" s="27"/>
      <c r="E42" s="28"/>
    </row>
    <row r="43" spans="1:5" x14ac:dyDescent="0.25">
      <c r="A43" s="13" t="s">
        <v>35</v>
      </c>
      <c r="B43" s="27"/>
      <c r="C43" s="27"/>
      <c r="D43" s="29" t="s">
        <v>36</v>
      </c>
      <c r="E43" s="27"/>
    </row>
    <row r="44" spans="1:5" x14ac:dyDescent="0.25">
      <c r="A44" s="5"/>
      <c r="B44" s="27" t="s">
        <v>37</v>
      </c>
      <c r="C44" s="27"/>
      <c r="D44" s="27"/>
      <c r="E44" s="27"/>
    </row>
    <row r="45" spans="1:5" x14ac:dyDescent="0.25">
      <c r="A45" s="5"/>
      <c r="B45" s="27"/>
      <c r="C45" s="27"/>
      <c r="D45" s="27"/>
      <c r="E45" s="27"/>
    </row>
    <row r="46" spans="1:5" x14ac:dyDescent="0.25">
      <c r="A46" s="5"/>
      <c r="B46" s="27"/>
      <c r="C46" s="27"/>
      <c r="D46" s="27"/>
      <c r="E46" s="27"/>
    </row>
    <row r="47" spans="1:5" x14ac:dyDescent="0.25">
      <c r="A47" s="5"/>
      <c r="B47" s="27"/>
      <c r="C47" s="27"/>
      <c r="D47" s="27"/>
      <c r="E47" s="27"/>
    </row>
    <row r="48" spans="1:5" x14ac:dyDescent="0.25">
      <c r="A48" s="5"/>
      <c r="B48" s="27"/>
      <c r="C48" s="27"/>
      <c r="D48" s="27"/>
      <c r="E48" s="27"/>
    </row>
    <row r="49" spans="1:5" x14ac:dyDescent="0.25">
      <c r="A49" s="5"/>
      <c r="B49" s="27"/>
      <c r="C49" s="27"/>
      <c r="D49" s="27"/>
      <c r="E49" s="27"/>
    </row>
    <row r="50" spans="1:5" x14ac:dyDescent="0.25">
      <c r="A50" s="5"/>
      <c r="B50" s="27"/>
      <c r="C50" s="27"/>
      <c r="D50" s="27"/>
      <c r="E50" s="27"/>
    </row>
    <row r="51" spans="1:5" x14ac:dyDescent="0.25">
      <c r="A51" s="5"/>
      <c r="B51" s="27"/>
      <c r="C51" s="27"/>
      <c r="D51" s="27"/>
      <c r="E51" s="27"/>
    </row>
    <row r="52" spans="1:5" x14ac:dyDescent="0.25">
      <c r="E52" s="27"/>
    </row>
    <row r="53" spans="1:5" x14ac:dyDescent="0.25">
      <c r="E53" s="27"/>
    </row>
    <row r="54" spans="1:5" x14ac:dyDescent="0.25">
      <c r="E54" s="27"/>
    </row>
    <row r="55" spans="1:5" x14ac:dyDescent="0.25">
      <c r="E55" s="27"/>
    </row>
    <row r="56" spans="1:5" x14ac:dyDescent="0.25">
      <c r="E56" s="27"/>
    </row>
    <row r="57" spans="1:5" x14ac:dyDescent="0.25">
      <c r="E57" s="27"/>
    </row>
    <row r="58" spans="1:5" x14ac:dyDescent="0.25">
      <c r="E58" s="27"/>
    </row>
    <row r="59" spans="1:5" x14ac:dyDescent="0.25">
      <c r="E59" s="27"/>
    </row>
    <row r="60" spans="1:5" x14ac:dyDescent="0.25">
      <c r="E60" s="27"/>
    </row>
  </sheetData>
  <mergeCells count="28">
    <mergeCell ref="A40:E40"/>
    <mergeCell ref="A9:A10"/>
    <mergeCell ref="C9:D9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21:A23"/>
    <mergeCell ref="B21:B23"/>
    <mergeCell ref="C21:C23"/>
    <mergeCell ref="D21:D23"/>
    <mergeCell ref="E21:E23"/>
    <mergeCell ref="A25:A26"/>
    <mergeCell ref="B25:B26"/>
    <mergeCell ref="C25:C26"/>
    <mergeCell ref="D25:D26"/>
    <mergeCell ref="E25:E26"/>
    <mergeCell ref="A27:A29"/>
    <mergeCell ref="B27:B29"/>
    <mergeCell ref="C27:C29"/>
    <mergeCell ref="D27:D29"/>
    <mergeCell ref="E27:E29"/>
  </mergeCells>
  <pageMargins left="0.7" right="0.7" top="0.75" bottom="0.75" header="0.3" footer="0.3"/>
  <pageSetup paperSize="9"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0"/>
  <sheetViews>
    <sheetView workbookViewId="0">
      <selection activeCell="I10" sqref="I10"/>
    </sheetView>
  </sheetViews>
  <sheetFormatPr defaultRowHeight="13.2" x14ac:dyDescent="0.25"/>
  <cols>
    <col min="1" max="1" width="40.44140625" customWidth="1"/>
    <col min="2" max="2" width="17.44140625" style="15" customWidth="1"/>
    <col min="3" max="3" width="19.88671875" style="15" customWidth="1"/>
    <col min="4" max="4" width="16.6640625" style="15" customWidth="1"/>
    <col min="5" max="5" width="20.33203125" style="15" customWidth="1"/>
    <col min="7" max="7" width="10.6640625" customWidth="1"/>
  </cols>
  <sheetData>
    <row r="1" spans="1:7" x14ac:dyDescent="0.25">
      <c r="B1" s="36"/>
      <c r="C1" s="36"/>
      <c r="D1" s="36"/>
      <c r="E1" s="36"/>
      <c r="F1" s="36"/>
      <c r="G1" s="36"/>
    </row>
    <row r="2" spans="1:7" x14ac:dyDescent="0.25">
      <c r="A2" s="10" t="s">
        <v>47</v>
      </c>
      <c r="B2" s="36"/>
      <c r="C2" s="36"/>
      <c r="D2" s="36"/>
      <c r="E2" s="36"/>
      <c r="F2" s="36"/>
      <c r="G2" s="36"/>
    </row>
    <row r="3" spans="1:7" x14ac:dyDescent="0.25">
      <c r="A3" t="s">
        <v>48</v>
      </c>
      <c r="B3" s="36"/>
      <c r="C3" s="36"/>
      <c r="D3" s="36"/>
      <c r="E3" s="36"/>
      <c r="F3" s="36"/>
      <c r="G3" s="36"/>
    </row>
    <row r="4" spans="1:7" x14ac:dyDescent="0.25">
      <c r="A4" t="s">
        <v>31</v>
      </c>
      <c r="B4" s="36"/>
      <c r="C4" s="36"/>
      <c r="D4" s="36"/>
      <c r="E4" s="36"/>
      <c r="F4" s="36"/>
      <c r="G4" s="36"/>
    </row>
    <row r="5" spans="1:7" x14ac:dyDescent="0.25">
      <c r="B5" s="36"/>
      <c r="C5" s="36"/>
      <c r="D5" s="36"/>
      <c r="E5" s="36"/>
      <c r="F5" s="36"/>
      <c r="G5" s="36"/>
    </row>
    <row r="6" spans="1:7" ht="15.6" x14ac:dyDescent="0.3">
      <c r="B6" s="37" t="s">
        <v>32</v>
      </c>
      <c r="C6" s="37"/>
      <c r="D6" s="36"/>
      <c r="E6" s="36"/>
      <c r="F6" s="36"/>
      <c r="G6" s="36"/>
    </row>
    <row r="7" spans="1:7" ht="15.6" x14ac:dyDescent="0.3">
      <c r="B7" s="37" t="s">
        <v>49</v>
      </c>
      <c r="C7" s="37"/>
      <c r="D7" s="36"/>
      <c r="E7" s="36"/>
      <c r="F7" s="36"/>
      <c r="G7" s="36"/>
    </row>
    <row r="8" spans="1:7" x14ac:dyDescent="0.25">
      <c r="B8" s="36"/>
      <c r="C8" s="36"/>
      <c r="D8" s="36"/>
      <c r="E8" s="36"/>
      <c r="F8" s="36"/>
      <c r="G8" s="36"/>
    </row>
    <row r="9" spans="1:7" ht="69" customHeight="1" x14ac:dyDescent="0.25">
      <c r="A9" s="84" t="s">
        <v>0</v>
      </c>
      <c r="B9" s="38" t="s">
        <v>50</v>
      </c>
      <c r="C9" s="38" t="s">
        <v>50</v>
      </c>
      <c r="D9" s="90" t="s">
        <v>16</v>
      </c>
      <c r="E9" s="90"/>
      <c r="F9" s="90"/>
      <c r="G9" s="39" t="s">
        <v>17</v>
      </c>
    </row>
    <row r="10" spans="1:7" ht="120.75" customHeight="1" x14ac:dyDescent="0.3">
      <c r="A10" s="84"/>
      <c r="B10" s="40" t="s">
        <v>51</v>
      </c>
      <c r="C10" s="41" t="s">
        <v>52</v>
      </c>
      <c r="D10" s="41" t="s">
        <v>53</v>
      </c>
      <c r="E10" s="41" t="s">
        <v>14</v>
      </c>
      <c r="F10" s="38" t="s">
        <v>15</v>
      </c>
      <c r="G10" s="42"/>
    </row>
    <row r="11" spans="1:7" ht="13.8" x14ac:dyDescent="0.3">
      <c r="A11" s="1" t="s">
        <v>1</v>
      </c>
      <c r="B11" s="1" t="s">
        <v>2</v>
      </c>
      <c r="C11" s="1">
        <v>3</v>
      </c>
      <c r="D11" s="32">
        <v>4</v>
      </c>
      <c r="E11" s="32">
        <v>5</v>
      </c>
      <c r="F11" s="32">
        <v>6</v>
      </c>
      <c r="G11" s="43" t="s">
        <v>54</v>
      </c>
    </row>
    <row r="12" spans="1:7" ht="41.4" x14ac:dyDescent="0.25">
      <c r="A12" s="2" t="s">
        <v>5</v>
      </c>
      <c r="B12" s="25">
        <f>B13+B14</f>
        <v>253126</v>
      </c>
      <c r="C12" s="25">
        <v>0</v>
      </c>
      <c r="D12" s="25"/>
      <c r="E12" s="11">
        <f>E13+E14</f>
        <v>113892</v>
      </c>
      <c r="F12" s="25"/>
      <c r="G12" s="26">
        <f>D12+E12+F12</f>
        <v>113892</v>
      </c>
    </row>
    <row r="13" spans="1:7" ht="17.25" customHeight="1" x14ac:dyDescent="0.3">
      <c r="A13" s="3" t="s">
        <v>6</v>
      </c>
      <c r="B13" s="25">
        <f>191545+30000</f>
        <v>221545</v>
      </c>
      <c r="C13" s="25">
        <v>0</v>
      </c>
      <c r="D13" s="25"/>
      <c r="E13" s="11">
        <f>17750+17483+16707+16501+16947+17327</f>
        <v>102715</v>
      </c>
      <c r="F13" s="25"/>
      <c r="G13" s="26">
        <f>D13+E13+F13</f>
        <v>102715</v>
      </c>
    </row>
    <row r="14" spans="1:7" ht="15.6" x14ac:dyDescent="0.3">
      <c r="A14" s="4" t="s">
        <v>7</v>
      </c>
      <c r="B14" s="25">
        <v>31581</v>
      </c>
      <c r="C14" s="25">
        <v>0</v>
      </c>
      <c r="D14" s="25"/>
      <c r="E14" s="11">
        <f>1716+1618+1576+1626+1964+2677</f>
        <v>11177</v>
      </c>
      <c r="F14" s="25"/>
      <c r="G14" s="26">
        <f>D14+E14+F14</f>
        <v>11177</v>
      </c>
    </row>
    <row r="15" spans="1:7" ht="41.4" x14ac:dyDescent="0.25">
      <c r="A15" s="2" t="s">
        <v>8</v>
      </c>
      <c r="B15" s="25">
        <f>55680+8000</f>
        <v>63680</v>
      </c>
      <c r="C15" s="25">
        <v>0</v>
      </c>
      <c r="D15" s="25"/>
      <c r="E15" s="11">
        <f>5121+5078+4870+4341+4858+4973</f>
        <v>29241</v>
      </c>
      <c r="F15" s="25"/>
      <c r="G15" s="26">
        <f>D15+E15+F15</f>
        <v>29241</v>
      </c>
    </row>
    <row r="16" spans="1:7" ht="27.6" x14ac:dyDescent="0.25">
      <c r="A16" s="8" t="s">
        <v>19</v>
      </c>
      <c r="B16" s="25">
        <v>13430</v>
      </c>
      <c r="C16" s="25">
        <v>0</v>
      </c>
      <c r="D16" s="25"/>
      <c r="E16" s="25">
        <f>3828+766</f>
        <v>4594</v>
      </c>
      <c r="F16" s="25"/>
      <c r="G16" s="26">
        <f>D16+E16+F16</f>
        <v>4594</v>
      </c>
    </row>
    <row r="17" spans="1:7" ht="15.6" x14ac:dyDescent="0.25">
      <c r="A17" s="33" t="s">
        <v>20</v>
      </c>
      <c r="B17" s="25">
        <f>12760+919</f>
        <v>13679</v>
      </c>
      <c r="C17" s="34">
        <v>0</v>
      </c>
      <c r="D17" s="34"/>
      <c r="E17" s="11">
        <f>2107+2673+2878</f>
        <v>7658</v>
      </c>
      <c r="F17" s="34"/>
      <c r="G17" s="35">
        <f t="shared" ref="G17:G18" si="0">D17+E17+F17</f>
        <v>7658</v>
      </c>
    </row>
    <row r="18" spans="1:7" ht="15.6" x14ac:dyDescent="0.25">
      <c r="A18" s="33" t="s">
        <v>22</v>
      </c>
      <c r="B18" s="25">
        <v>10440</v>
      </c>
      <c r="C18" s="34">
        <v>0</v>
      </c>
      <c r="D18" s="34"/>
      <c r="E18" s="11">
        <f>671+794+822+63+89+257</f>
        <v>2696</v>
      </c>
      <c r="F18" s="34"/>
      <c r="G18" s="35">
        <f t="shared" si="0"/>
        <v>2696</v>
      </c>
    </row>
    <row r="19" spans="1:7" ht="27.6" x14ac:dyDescent="0.25">
      <c r="A19" s="33" t="s">
        <v>21</v>
      </c>
      <c r="B19" s="25" t="s">
        <v>18</v>
      </c>
      <c r="C19" s="44"/>
      <c r="D19" s="34"/>
      <c r="E19" s="25" t="s">
        <v>55</v>
      </c>
      <c r="F19" s="34"/>
      <c r="G19" s="34"/>
    </row>
    <row r="20" spans="1:7" ht="15.6" x14ac:dyDescent="0.25">
      <c r="A20" s="7" t="s">
        <v>23</v>
      </c>
      <c r="B20" s="25" t="s">
        <v>18</v>
      </c>
      <c r="C20" s="25"/>
      <c r="D20" s="25"/>
      <c r="E20" s="25" t="s">
        <v>55</v>
      </c>
      <c r="F20" s="25"/>
      <c r="G20" s="25"/>
    </row>
    <row r="21" spans="1:7" ht="15.6" x14ac:dyDescent="0.25">
      <c r="A21" s="33" t="s">
        <v>24</v>
      </c>
      <c r="B21" s="44" t="s">
        <v>18</v>
      </c>
      <c r="C21" s="44"/>
      <c r="D21" s="34"/>
      <c r="E21" s="34" t="s">
        <v>55</v>
      </c>
      <c r="F21" s="34"/>
      <c r="G21" s="34"/>
    </row>
    <row r="22" spans="1:7" ht="15.6" x14ac:dyDescent="0.25">
      <c r="A22" s="33" t="s">
        <v>26</v>
      </c>
      <c r="B22" s="44" t="s">
        <v>18</v>
      </c>
      <c r="C22" s="44"/>
      <c r="D22" s="34"/>
      <c r="E22" s="34" t="s">
        <v>55</v>
      </c>
      <c r="F22" s="34"/>
      <c r="G22" s="34"/>
    </row>
    <row r="23" spans="1:7" ht="27.6" x14ac:dyDescent="0.25">
      <c r="A23" s="8" t="s">
        <v>25</v>
      </c>
      <c r="B23" s="25">
        <v>4930</v>
      </c>
      <c r="C23" s="25">
        <v>0</v>
      </c>
      <c r="D23" s="25"/>
      <c r="E23" s="11">
        <f>80+115</f>
        <v>195</v>
      </c>
      <c r="F23" s="25"/>
      <c r="G23" s="35">
        <f t="shared" ref="G23:G25" si="1">D23+E23+F23</f>
        <v>195</v>
      </c>
    </row>
    <row r="24" spans="1:7" ht="27.6" x14ac:dyDescent="0.25">
      <c r="A24" s="8" t="s">
        <v>27</v>
      </c>
      <c r="B24" s="25" t="s">
        <v>18</v>
      </c>
      <c r="C24" s="25"/>
      <c r="D24" s="25"/>
      <c r="E24" s="25"/>
      <c r="F24" s="25"/>
      <c r="G24" s="35">
        <f t="shared" si="1"/>
        <v>0</v>
      </c>
    </row>
    <row r="25" spans="1:7" ht="15.6" x14ac:dyDescent="0.25">
      <c r="A25" s="8" t="s">
        <v>28</v>
      </c>
      <c r="B25" s="25">
        <v>10240</v>
      </c>
      <c r="C25" s="25"/>
      <c r="D25" s="25"/>
      <c r="E25" s="11">
        <f>1397+791+580+617+524+797</f>
        <v>4706</v>
      </c>
      <c r="F25" s="25"/>
      <c r="G25" s="35">
        <f t="shared" si="1"/>
        <v>4706</v>
      </c>
    </row>
    <row r="26" spans="1:7" ht="15.6" x14ac:dyDescent="0.25">
      <c r="A26" s="8" t="s">
        <v>29</v>
      </c>
      <c r="B26" s="25" t="s">
        <v>18</v>
      </c>
      <c r="C26" s="25"/>
      <c r="D26" s="25"/>
      <c r="E26" s="25"/>
      <c r="F26" s="25"/>
      <c r="G26" s="25"/>
    </row>
    <row r="27" spans="1:7" ht="15.6" x14ac:dyDescent="0.25">
      <c r="A27" s="8" t="s">
        <v>30</v>
      </c>
      <c r="B27" s="25" t="s">
        <v>18</v>
      </c>
      <c r="C27" s="25"/>
      <c r="D27" s="25">
        <v>0</v>
      </c>
      <c r="E27" s="25">
        <v>0</v>
      </c>
      <c r="F27" s="25">
        <v>0</v>
      </c>
      <c r="G27" s="25">
        <f>D27+F27</f>
        <v>0</v>
      </c>
    </row>
    <row r="28" spans="1:7" ht="15.6" x14ac:dyDescent="0.25">
      <c r="A28" s="2" t="s">
        <v>9</v>
      </c>
      <c r="B28" s="25" t="s">
        <v>18</v>
      </c>
      <c r="C28" s="25"/>
      <c r="D28" s="25"/>
      <c r="E28" s="25"/>
      <c r="F28" s="25"/>
      <c r="G28" s="25"/>
    </row>
    <row r="29" spans="1:7" ht="15.6" x14ac:dyDescent="0.25">
      <c r="A29" s="9" t="s">
        <v>10</v>
      </c>
      <c r="B29" s="12">
        <f>B12+B15+B16+B17+B18+B23+B25</f>
        <v>369525</v>
      </c>
      <c r="C29" s="12">
        <f>C25+C23+C18+C17+C16+C15+C14+C13+C12</f>
        <v>0</v>
      </c>
      <c r="D29" s="12">
        <f>SUM(D12:D28)</f>
        <v>0</v>
      </c>
      <c r="E29" s="12">
        <f>E12+E15+E16+E17+E18+E23+E25</f>
        <v>162982</v>
      </c>
      <c r="F29" s="12">
        <f t="shared" ref="F29:G29" si="2">F12+F15+F16+F17+F18+F23+F25</f>
        <v>0</v>
      </c>
      <c r="G29" s="12">
        <f t="shared" si="2"/>
        <v>162982</v>
      </c>
    </row>
    <row r="30" spans="1:7" x14ac:dyDescent="0.25">
      <c r="A30" s="5"/>
      <c r="B30" s="45"/>
      <c r="C30" s="45"/>
      <c r="D30" s="45"/>
      <c r="E30" s="45"/>
      <c r="F30" s="45"/>
    </row>
    <row r="31" spans="1:7" ht="13.8" x14ac:dyDescent="0.25">
      <c r="A31" s="6" t="s">
        <v>11</v>
      </c>
      <c r="B31" s="45"/>
      <c r="C31" s="45"/>
      <c r="D31" s="45"/>
      <c r="E31" s="45"/>
      <c r="F31" s="45"/>
    </row>
    <row r="32" spans="1:7" x14ac:dyDescent="0.25">
      <c r="A32" s="5"/>
      <c r="B32" s="45"/>
      <c r="C32" s="45"/>
      <c r="D32" s="45"/>
      <c r="E32" s="45"/>
      <c r="F32" s="45"/>
    </row>
    <row r="33" spans="1:7" ht="13.8" x14ac:dyDescent="0.25">
      <c r="A33" s="6" t="s">
        <v>12</v>
      </c>
      <c r="B33" s="45"/>
      <c r="C33" s="45"/>
      <c r="D33" s="45"/>
      <c r="E33" s="45"/>
      <c r="F33" s="45"/>
    </row>
    <row r="34" spans="1:7" x14ac:dyDescent="0.25">
      <c r="A34" s="78" t="s">
        <v>34</v>
      </c>
      <c r="B34" s="79"/>
      <c r="C34" s="79"/>
      <c r="D34" s="79"/>
      <c r="E34" s="79"/>
      <c r="F34" s="79"/>
      <c r="G34" s="79"/>
    </row>
    <row r="35" spans="1:7" ht="13.8" x14ac:dyDescent="0.25">
      <c r="A35" s="6" t="s">
        <v>13</v>
      </c>
      <c r="B35" s="45"/>
      <c r="C35" s="45"/>
      <c r="D35" s="45"/>
      <c r="E35" s="45"/>
      <c r="F35" s="45"/>
    </row>
    <row r="36" spans="1:7" x14ac:dyDescent="0.25">
      <c r="A36" s="5"/>
      <c r="B36" s="45"/>
      <c r="C36" s="45"/>
      <c r="D36" s="45"/>
      <c r="E36" s="45"/>
      <c r="F36" s="45"/>
    </row>
    <row r="37" spans="1:7" ht="15" customHeight="1" x14ac:dyDescent="0.25">
      <c r="A37" s="5"/>
      <c r="B37" s="45"/>
      <c r="C37" s="45"/>
      <c r="D37" s="45"/>
      <c r="E37" s="45"/>
      <c r="F37" s="45"/>
    </row>
    <row r="38" spans="1:7" x14ac:dyDescent="0.25">
      <c r="A38" s="5"/>
      <c r="B38" s="45"/>
      <c r="C38" s="45"/>
      <c r="D38" s="45"/>
      <c r="E38" s="45"/>
      <c r="F38" s="45"/>
    </row>
    <row r="39" spans="1:7" ht="12.75" customHeight="1" x14ac:dyDescent="0.25">
      <c r="A39" s="13" t="s">
        <v>35</v>
      </c>
      <c r="B39" s="45"/>
      <c r="C39" s="45"/>
      <c r="D39" s="45"/>
      <c r="E39" s="45"/>
      <c r="F39" s="46" t="s">
        <v>36</v>
      </c>
      <c r="G39" s="45"/>
    </row>
    <row r="40" spans="1:7" ht="27.75" customHeight="1" x14ac:dyDescent="0.25">
      <c r="A40" s="5"/>
      <c r="B40" s="45" t="s">
        <v>37</v>
      </c>
      <c r="C40" s="45"/>
      <c r="D40" s="45"/>
      <c r="E40" s="45"/>
      <c r="F40" s="45"/>
      <c r="G40" s="45"/>
    </row>
    <row r="41" spans="1:7" x14ac:dyDescent="0.25">
      <c r="A41" s="5"/>
      <c r="B41" s="45"/>
      <c r="C41" s="45"/>
      <c r="D41" s="45"/>
      <c r="E41" s="45"/>
      <c r="F41" s="45"/>
      <c r="G41" s="45"/>
    </row>
    <row r="42" spans="1:7" x14ac:dyDescent="0.25">
      <c r="A42" s="5"/>
      <c r="B42" s="45"/>
      <c r="C42" s="45"/>
      <c r="D42" s="45"/>
      <c r="E42" s="45"/>
      <c r="F42" s="45"/>
      <c r="G42" s="45"/>
    </row>
    <row r="48" spans="1:7" x14ac:dyDescent="0.25">
      <c r="A48" s="5"/>
      <c r="B48" s="27"/>
      <c r="C48" s="27"/>
      <c r="D48" s="27"/>
      <c r="E48" s="27"/>
    </row>
    <row r="49" spans="1:5" x14ac:dyDescent="0.25">
      <c r="A49" s="5"/>
      <c r="B49" s="27"/>
      <c r="C49" s="27"/>
      <c r="D49" s="27"/>
      <c r="E49" s="27"/>
    </row>
    <row r="50" spans="1:5" x14ac:dyDescent="0.25">
      <c r="A50" s="5"/>
      <c r="B50" s="27"/>
      <c r="C50" s="27"/>
      <c r="D50" s="27"/>
      <c r="E50" s="27"/>
    </row>
    <row r="51" spans="1:5" x14ac:dyDescent="0.25">
      <c r="A51" s="5"/>
      <c r="B51" s="27"/>
      <c r="C51" s="27"/>
      <c r="D51" s="27"/>
      <c r="E51" s="27"/>
    </row>
    <row r="52" spans="1:5" x14ac:dyDescent="0.25">
      <c r="E52" s="27"/>
    </row>
    <row r="53" spans="1:5" x14ac:dyDescent="0.25">
      <c r="E53" s="27"/>
    </row>
    <row r="54" spans="1:5" x14ac:dyDescent="0.25">
      <c r="E54" s="27"/>
    </row>
    <row r="55" spans="1:5" x14ac:dyDescent="0.25">
      <c r="E55" s="27"/>
    </row>
    <row r="56" spans="1:5" x14ac:dyDescent="0.25">
      <c r="E56" s="27"/>
    </row>
    <row r="57" spans="1:5" x14ac:dyDescent="0.25">
      <c r="E57" s="27"/>
    </row>
    <row r="58" spans="1:5" x14ac:dyDescent="0.25">
      <c r="E58" s="27"/>
    </row>
    <row r="59" spans="1:5" x14ac:dyDescent="0.25">
      <c r="E59" s="27"/>
    </row>
    <row r="60" spans="1:5" x14ac:dyDescent="0.25">
      <c r="E60" s="27"/>
    </row>
  </sheetData>
  <mergeCells count="3">
    <mergeCell ref="A34:G34"/>
    <mergeCell ref="A9:A10"/>
    <mergeCell ref="D9:F9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7"/>
  <sheetViews>
    <sheetView topLeftCell="A5" workbookViewId="0">
      <selection activeCell="H35" sqref="H35"/>
    </sheetView>
  </sheetViews>
  <sheetFormatPr defaultRowHeight="13.2" x14ac:dyDescent="0.25"/>
  <cols>
    <col min="1" max="1" width="38.44140625" customWidth="1"/>
    <col min="2" max="2" width="15.44140625" customWidth="1"/>
    <col min="3" max="3" width="32.109375" customWidth="1"/>
    <col min="4" max="4" width="19.6640625" customWidth="1"/>
    <col min="5" max="5" width="22.109375" customWidth="1"/>
  </cols>
  <sheetData>
    <row r="1" spans="1:5" x14ac:dyDescent="0.25">
      <c r="B1" s="15"/>
      <c r="C1" s="15"/>
      <c r="D1" s="15"/>
      <c r="E1" s="15"/>
    </row>
    <row r="2" spans="1:5" x14ac:dyDescent="0.25">
      <c r="A2" s="10" t="s">
        <v>38</v>
      </c>
      <c r="B2" s="15"/>
      <c r="C2" s="15"/>
      <c r="D2" s="15"/>
      <c r="E2" s="15"/>
    </row>
    <row r="3" spans="1:5" x14ac:dyDescent="0.25">
      <c r="A3" s="14" t="s">
        <v>39</v>
      </c>
      <c r="B3" s="15"/>
      <c r="C3" s="15"/>
      <c r="D3" s="15"/>
      <c r="E3" s="15"/>
    </row>
    <row r="4" spans="1:5" x14ac:dyDescent="0.25">
      <c r="A4" t="s">
        <v>31</v>
      </c>
      <c r="B4" s="15"/>
      <c r="C4" s="15"/>
      <c r="D4" s="15"/>
      <c r="E4" s="15"/>
    </row>
    <row r="5" spans="1:5" x14ac:dyDescent="0.25">
      <c r="B5" s="15"/>
      <c r="C5" s="15"/>
      <c r="D5" s="15"/>
      <c r="E5" s="15"/>
    </row>
    <row r="6" spans="1:5" ht="15.6" x14ac:dyDescent="0.3">
      <c r="B6" s="16" t="s">
        <v>32</v>
      </c>
      <c r="C6" s="15"/>
      <c r="D6" s="15"/>
      <c r="E6" s="15"/>
    </row>
    <row r="7" spans="1:5" ht="15.6" x14ac:dyDescent="0.3">
      <c r="B7" s="16" t="s">
        <v>46</v>
      </c>
      <c r="C7" s="15"/>
      <c r="D7" s="15"/>
      <c r="E7" s="15"/>
    </row>
    <row r="8" spans="1:5" ht="2.25" customHeight="1" x14ac:dyDescent="0.25">
      <c r="B8" s="15"/>
      <c r="C8" s="15"/>
      <c r="D8" s="15"/>
      <c r="E8" s="15"/>
    </row>
    <row r="9" spans="1:5" ht="29.25" customHeight="1" x14ac:dyDescent="0.25">
      <c r="A9" s="84" t="s">
        <v>0</v>
      </c>
      <c r="B9" s="17" t="s">
        <v>40</v>
      </c>
      <c r="C9" s="91" t="s">
        <v>16</v>
      </c>
      <c r="D9" s="91"/>
      <c r="E9" s="31" t="s">
        <v>17</v>
      </c>
    </row>
    <row r="10" spans="1:5" ht="54.75" customHeight="1" x14ac:dyDescent="0.3">
      <c r="A10" s="84"/>
      <c r="B10" s="19"/>
      <c r="C10" s="20" t="s">
        <v>14</v>
      </c>
      <c r="D10" s="21" t="s">
        <v>15</v>
      </c>
      <c r="E10" s="22"/>
    </row>
    <row r="11" spans="1:5" ht="13.8" x14ac:dyDescent="0.3">
      <c r="A11" s="1" t="s">
        <v>1</v>
      </c>
      <c r="B11" s="23" t="s">
        <v>2</v>
      </c>
      <c r="C11" s="17" t="s">
        <v>3</v>
      </c>
      <c r="D11" s="17" t="s">
        <v>4</v>
      </c>
      <c r="E11" s="24" t="s">
        <v>33</v>
      </c>
    </row>
    <row r="12" spans="1:5" ht="38.25" customHeight="1" x14ac:dyDescent="0.25">
      <c r="A12" s="2" t="s">
        <v>5</v>
      </c>
      <c r="B12" s="25">
        <f>B13+B14</f>
        <v>253126</v>
      </c>
      <c r="C12" s="11">
        <f>C13+C14</f>
        <v>113892</v>
      </c>
      <c r="D12" s="11"/>
      <c r="E12" s="26">
        <f t="shared" ref="E12:E17" si="0">C12+D12</f>
        <v>113892</v>
      </c>
    </row>
    <row r="13" spans="1:5" ht="23.25" customHeight="1" x14ac:dyDescent="0.3">
      <c r="A13" s="3" t="s">
        <v>6</v>
      </c>
      <c r="B13" s="25">
        <f>191545+30000</f>
        <v>221545</v>
      </c>
      <c r="C13" s="11">
        <f>17750+17483+16707+16501+16947+17327</f>
        <v>102715</v>
      </c>
      <c r="D13" s="11"/>
      <c r="E13" s="26">
        <f t="shared" si="0"/>
        <v>102715</v>
      </c>
    </row>
    <row r="14" spans="1:5" ht="15.6" x14ac:dyDescent="0.3">
      <c r="A14" s="4" t="s">
        <v>7</v>
      </c>
      <c r="B14" s="25">
        <v>31581</v>
      </c>
      <c r="C14" s="11">
        <f>1716+1618+1576+1626+1964+2677</f>
        <v>11177</v>
      </c>
      <c r="D14" s="11"/>
      <c r="E14" s="26">
        <f t="shared" si="0"/>
        <v>11177</v>
      </c>
    </row>
    <row r="15" spans="1:5" ht="55.5" customHeight="1" x14ac:dyDescent="0.25">
      <c r="A15" s="2" t="s">
        <v>8</v>
      </c>
      <c r="B15" s="25">
        <f>55680+8000</f>
        <v>63680</v>
      </c>
      <c r="C15" s="11">
        <f>5121+5078+4870+4341+4858+4973</f>
        <v>29241</v>
      </c>
      <c r="D15" s="11"/>
      <c r="E15" s="26">
        <f t="shared" si="0"/>
        <v>29241</v>
      </c>
    </row>
    <row r="16" spans="1:5" ht="45" customHeight="1" x14ac:dyDescent="0.25">
      <c r="A16" s="8" t="s">
        <v>19</v>
      </c>
      <c r="B16" s="25">
        <v>13430</v>
      </c>
      <c r="C16" s="25">
        <f>3828+766</f>
        <v>4594</v>
      </c>
      <c r="D16" s="11"/>
      <c r="E16" s="26">
        <f t="shared" si="0"/>
        <v>4594</v>
      </c>
    </row>
    <row r="17" spans="1:5" x14ac:dyDescent="0.25">
      <c r="A17" s="81" t="s">
        <v>20</v>
      </c>
      <c r="B17" s="86">
        <f>12760+919</f>
        <v>13679</v>
      </c>
      <c r="C17" s="88">
        <f>2107+2673+2878</f>
        <v>7658</v>
      </c>
      <c r="D17" s="88"/>
      <c r="E17" s="74">
        <f t="shared" si="0"/>
        <v>7658</v>
      </c>
    </row>
    <row r="18" spans="1:5" x14ac:dyDescent="0.25">
      <c r="A18" s="83"/>
      <c r="B18" s="87"/>
      <c r="C18" s="89"/>
      <c r="D18" s="89"/>
      <c r="E18" s="75"/>
    </row>
    <row r="19" spans="1:5" x14ac:dyDescent="0.25">
      <c r="A19" s="81" t="s">
        <v>22</v>
      </c>
      <c r="B19" s="86">
        <v>10440</v>
      </c>
      <c r="C19" s="88">
        <f>671+794+822+63+89+257</f>
        <v>2696</v>
      </c>
      <c r="D19" s="88"/>
      <c r="E19" s="74">
        <f>C19+D19</f>
        <v>2696</v>
      </c>
    </row>
    <row r="20" spans="1:5" x14ac:dyDescent="0.25">
      <c r="A20" s="83"/>
      <c r="B20" s="87"/>
      <c r="C20" s="89"/>
      <c r="D20" s="89"/>
      <c r="E20" s="75"/>
    </row>
    <row r="21" spans="1:5" x14ac:dyDescent="0.25">
      <c r="A21" s="81" t="s">
        <v>21</v>
      </c>
      <c r="B21" s="76" t="s">
        <v>18</v>
      </c>
      <c r="C21" s="76" t="s">
        <v>18</v>
      </c>
      <c r="D21" s="76" t="s">
        <v>18</v>
      </c>
      <c r="E21" s="76" t="s">
        <v>18</v>
      </c>
    </row>
    <row r="22" spans="1:5" x14ac:dyDescent="0.25">
      <c r="A22" s="82"/>
      <c r="B22" s="77"/>
      <c r="C22" s="77"/>
      <c r="D22" s="77"/>
      <c r="E22" s="77"/>
    </row>
    <row r="23" spans="1:5" x14ac:dyDescent="0.25">
      <c r="A23" s="82"/>
      <c r="B23" s="77"/>
      <c r="C23" s="77"/>
      <c r="D23" s="77"/>
      <c r="E23" s="77"/>
    </row>
    <row r="24" spans="1:5" ht="15.6" x14ac:dyDescent="0.25">
      <c r="A24" s="7" t="s">
        <v>23</v>
      </c>
      <c r="B24" s="25" t="s">
        <v>18</v>
      </c>
      <c r="C24" s="25" t="s">
        <v>18</v>
      </c>
      <c r="D24" s="25" t="s">
        <v>18</v>
      </c>
      <c r="E24" s="25" t="s">
        <v>18</v>
      </c>
    </row>
    <row r="25" spans="1:5" x14ac:dyDescent="0.25">
      <c r="A25" s="81" t="s">
        <v>24</v>
      </c>
      <c r="B25" s="76" t="s">
        <v>18</v>
      </c>
      <c r="C25" s="76" t="s">
        <v>18</v>
      </c>
      <c r="D25" s="76" t="s">
        <v>18</v>
      </c>
      <c r="E25" s="76" t="s">
        <v>18</v>
      </c>
    </row>
    <row r="26" spans="1:5" x14ac:dyDescent="0.25">
      <c r="A26" s="82"/>
      <c r="B26" s="77"/>
      <c r="C26" s="77"/>
      <c r="D26" s="77"/>
      <c r="E26" s="77"/>
    </row>
    <row r="27" spans="1:5" x14ac:dyDescent="0.25">
      <c r="A27" s="81" t="s">
        <v>26</v>
      </c>
      <c r="B27" s="76" t="s">
        <v>18</v>
      </c>
      <c r="C27" s="76" t="s">
        <v>18</v>
      </c>
      <c r="D27" s="76" t="s">
        <v>18</v>
      </c>
      <c r="E27" s="76" t="s">
        <v>18</v>
      </c>
    </row>
    <row r="28" spans="1:5" x14ac:dyDescent="0.25">
      <c r="A28" s="82"/>
      <c r="B28" s="77"/>
      <c r="C28" s="77"/>
      <c r="D28" s="77"/>
      <c r="E28" s="77"/>
    </row>
    <row r="29" spans="1:5" x14ac:dyDescent="0.25">
      <c r="A29" s="83"/>
      <c r="B29" s="80"/>
      <c r="C29" s="80"/>
      <c r="D29" s="80"/>
      <c r="E29" s="80"/>
    </row>
    <row r="30" spans="1:5" ht="27.75" customHeight="1" x14ac:dyDescent="0.25">
      <c r="A30" s="8" t="s">
        <v>25</v>
      </c>
      <c r="B30" s="25">
        <v>4930</v>
      </c>
      <c r="C30" s="11">
        <f>80+115</f>
        <v>195</v>
      </c>
      <c r="D30" s="11"/>
      <c r="E30" s="26">
        <f>C30+D30</f>
        <v>195</v>
      </c>
    </row>
    <row r="31" spans="1:5" ht="32.25" customHeight="1" x14ac:dyDescent="0.25">
      <c r="A31" s="8" t="s">
        <v>27</v>
      </c>
      <c r="B31" s="25" t="s">
        <v>18</v>
      </c>
      <c r="C31" s="11"/>
      <c r="D31" s="11"/>
      <c r="E31" s="26"/>
    </row>
    <row r="32" spans="1:5" ht="37.5" customHeight="1" x14ac:dyDescent="0.25">
      <c r="A32" s="8" t="s">
        <v>28</v>
      </c>
      <c r="B32" s="25">
        <v>10240</v>
      </c>
      <c r="C32" s="11">
        <f>1397+791+580+617+524+797</f>
        <v>4706</v>
      </c>
      <c r="D32" s="11"/>
      <c r="E32" s="26">
        <f>C32+D32</f>
        <v>4706</v>
      </c>
    </row>
    <row r="33" spans="1:5" ht="30" customHeight="1" x14ac:dyDescent="0.25">
      <c r="A33" s="8" t="s">
        <v>29</v>
      </c>
      <c r="B33" s="25" t="s">
        <v>18</v>
      </c>
      <c r="C33" s="11"/>
      <c r="D33" s="11"/>
      <c r="E33" s="26"/>
    </row>
    <row r="34" spans="1:5" ht="27.75" customHeight="1" x14ac:dyDescent="0.25">
      <c r="A34" s="8" t="s">
        <v>30</v>
      </c>
      <c r="B34" s="25" t="s">
        <v>18</v>
      </c>
      <c r="C34" s="11"/>
      <c r="D34" s="11"/>
      <c r="E34" s="26"/>
    </row>
    <row r="35" spans="1:5" ht="39" customHeight="1" x14ac:dyDescent="0.25">
      <c r="A35" s="2" t="s">
        <v>9</v>
      </c>
      <c r="B35" s="25" t="s">
        <v>18</v>
      </c>
      <c r="C35" s="11"/>
      <c r="D35" s="11"/>
      <c r="E35" s="26"/>
    </row>
    <row r="36" spans="1:5" ht="15.6" x14ac:dyDescent="0.25">
      <c r="A36" s="9" t="s">
        <v>10</v>
      </c>
      <c r="B36" s="12">
        <f>SUM(B12,B15:B35)</f>
        <v>369525</v>
      </c>
      <c r="C36" s="12">
        <f>SUM(C13:C35)</f>
        <v>162982</v>
      </c>
      <c r="D36" s="12">
        <f>SUM(D12:D35)</f>
        <v>0</v>
      </c>
      <c r="E36" s="12">
        <f>SUM(E13:E35)</f>
        <v>162982</v>
      </c>
    </row>
    <row r="37" spans="1:5" x14ac:dyDescent="0.25">
      <c r="A37" s="5"/>
      <c r="B37" s="27"/>
      <c r="C37" s="27"/>
      <c r="D37" s="27"/>
      <c r="E37" s="28"/>
    </row>
    <row r="38" spans="1:5" ht="13.8" x14ac:dyDescent="0.25">
      <c r="A38" s="6" t="s">
        <v>11</v>
      </c>
      <c r="B38" s="27"/>
      <c r="C38" s="27"/>
      <c r="D38" s="27"/>
      <c r="E38" s="28"/>
    </row>
    <row r="39" spans="1:5" ht="13.8" x14ac:dyDescent="0.25">
      <c r="A39" s="6" t="s">
        <v>12</v>
      </c>
      <c r="B39" s="27"/>
      <c r="C39" s="27"/>
      <c r="D39" s="27"/>
      <c r="E39" s="28"/>
    </row>
    <row r="40" spans="1:5" x14ac:dyDescent="0.25">
      <c r="A40" s="78" t="s">
        <v>34</v>
      </c>
      <c r="B40" s="79"/>
      <c r="C40" s="79"/>
      <c r="D40" s="79"/>
      <c r="E40" s="79"/>
    </row>
    <row r="41" spans="1:5" ht="13.8" x14ac:dyDescent="0.25">
      <c r="A41" s="6" t="s">
        <v>13</v>
      </c>
      <c r="B41" s="27"/>
      <c r="C41" s="27"/>
      <c r="D41" s="27"/>
      <c r="E41" s="28"/>
    </row>
    <row r="42" spans="1:5" x14ac:dyDescent="0.25">
      <c r="A42" s="5"/>
      <c r="B42" s="27"/>
      <c r="C42" s="27"/>
      <c r="D42" s="27"/>
      <c r="E42" s="28"/>
    </row>
    <row r="43" spans="1:5" x14ac:dyDescent="0.25">
      <c r="A43" s="13" t="s">
        <v>35</v>
      </c>
      <c r="B43" s="27"/>
      <c r="C43" s="27"/>
      <c r="D43" s="29" t="s">
        <v>36</v>
      </c>
      <c r="E43" s="27"/>
    </row>
    <row r="44" spans="1:5" x14ac:dyDescent="0.25">
      <c r="A44" s="5"/>
      <c r="B44" s="27" t="s">
        <v>37</v>
      </c>
      <c r="C44" s="27"/>
      <c r="D44" s="27"/>
      <c r="E44" s="27"/>
    </row>
    <row r="45" spans="1:5" x14ac:dyDescent="0.25">
      <c r="A45" s="5"/>
      <c r="B45" s="27"/>
      <c r="C45" s="27"/>
      <c r="D45" s="27"/>
      <c r="E45" s="27"/>
    </row>
    <row r="46" spans="1:5" x14ac:dyDescent="0.25">
      <c r="A46" s="5"/>
      <c r="B46" s="27"/>
      <c r="C46" s="27"/>
      <c r="D46" s="27"/>
      <c r="E46" s="27"/>
    </row>
    <row r="47" spans="1:5" x14ac:dyDescent="0.25">
      <c r="A47" s="5"/>
      <c r="B47" s="27"/>
      <c r="C47" s="27"/>
      <c r="D47" s="27"/>
      <c r="E47" s="27"/>
    </row>
  </sheetData>
  <mergeCells count="28">
    <mergeCell ref="A40:E40"/>
    <mergeCell ref="A21:A23"/>
    <mergeCell ref="B21:B23"/>
    <mergeCell ref="C21:C23"/>
    <mergeCell ref="D21:D23"/>
    <mergeCell ref="E21:E23"/>
    <mergeCell ref="A25:A26"/>
    <mergeCell ref="B25:B26"/>
    <mergeCell ref="C25:C26"/>
    <mergeCell ref="D25:D26"/>
    <mergeCell ref="E25:E26"/>
    <mergeCell ref="A27:A29"/>
    <mergeCell ref="B27:B29"/>
    <mergeCell ref="C27:C29"/>
    <mergeCell ref="D27:D29"/>
    <mergeCell ref="E27:E29"/>
    <mergeCell ref="E17:E18"/>
    <mergeCell ref="A19:A20"/>
    <mergeCell ref="B19:B20"/>
    <mergeCell ref="C19:C20"/>
    <mergeCell ref="D19:D20"/>
    <mergeCell ref="E19:E20"/>
    <mergeCell ref="A9:A10"/>
    <mergeCell ref="C9:D9"/>
    <mergeCell ref="A17:A18"/>
    <mergeCell ref="B17:B18"/>
    <mergeCell ref="C17:C18"/>
    <mergeCell ref="D17:D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63"/>
  <sheetViews>
    <sheetView workbookViewId="0">
      <pane xSplit="1" topLeftCell="B1" activePane="topRight" state="frozen"/>
      <selection activeCell="A10" sqref="A10"/>
      <selection pane="topRight" activeCell="J15" sqref="J15:J16"/>
    </sheetView>
  </sheetViews>
  <sheetFormatPr defaultRowHeight="13.2" x14ac:dyDescent="0.25"/>
  <cols>
    <col min="1" max="1" width="40.44140625" customWidth="1"/>
    <col min="2" max="2" width="17.44140625" style="15" customWidth="1"/>
    <col min="3" max="3" width="21.33203125" style="15" customWidth="1"/>
    <col min="4" max="4" width="16.6640625" style="15" customWidth="1"/>
    <col min="5" max="5" width="16.33203125" style="15" customWidth="1"/>
  </cols>
  <sheetData>
    <row r="1" spans="1:7" x14ac:dyDescent="0.25">
      <c r="B1" s="36"/>
      <c r="C1" s="36"/>
      <c r="D1" s="36"/>
      <c r="E1" s="36"/>
      <c r="F1" s="36"/>
      <c r="G1" s="36"/>
    </row>
    <row r="2" spans="1:7" x14ac:dyDescent="0.25">
      <c r="A2" s="10" t="s">
        <v>47</v>
      </c>
      <c r="B2" s="36"/>
      <c r="C2" s="36"/>
      <c r="D2" s="36"/>
      <c r="E2" s="36"/>
      <c r="F2" s="36"/>
      <c r="G2" s="36"/>
    </row>
    <row r="3" spans="1:7" x14ac:dyDescent="0.25">
      <c r="A3" t="s">
        <v>48</v>
      </c>
      <c r="B3" s="36"/>
      <c r="C3" s="36"/>
      <c r="D3" s="36"/>
      <c r="E3" s="36"/>
      <c r="F3" s="36"/>
      <c r="G3" s="36"/>
    </row>
    <row r="4" spans="1:7" x14ac:dyDescent="0.25">
      <c r="A4" t="s">
        <v>31</v>
      </c>
      <c r="B4" s="36"/>
      <c r="C4" s="36"/>
      <c r="D4" s="36"/>
      <c r="E4" s="36"/>
      <c r="F4" s="36"/>
      <c r="G4" s="36"/>
    </row>
    <row r="5" spans="1:7" x14ac:dyDescent="0.25">
      <c r="B5" s="36"/>
      <c r="C5" s="36"/>
      <c r="D5" s="36"/>
      <c r="E5" s="36"/>
      <c r="F5" s="36"/>
      <c r="G5" s="36"/>
    </row>
    <row r="6" spans="1:7" ht="15.6" x14ac:dyDescent="0.3">
      <c r="B6" s="37" t="s">
        <v>32</v>
      </c>
      <c r="C6" s="37"/>
      <c r="D6" s="36"/>
      <c r="E6" s="36"/>
      <c r="F6" s="36"/>
      <c r="G6" s="36"/>
    </row>
    <row r="7" spans="1:7" ht="15.6" x14ac:dyDescent="0.3">
      <c r="B7" s="37" t="s">
        <v>56</v>
      </c>
      <c r="C7" s="37"/>
      <c r="D7" s="36"/>
      <c r="E7" s="36"/>
      <c r="F7" s="36"/>
      <c r="G7" s="36"/>
    </row>
    <row r="8" spans="1:7" x14ac:dyDescent="0.25">
      <c r="B8" s="36"/>
      <c r="C8" s="36"/>
      <c r="D8" s="36"/>
      <c r="E8" s="36"/>
      <c r="F8" s="36"/>
      <c r="G8" s="36"/>
    </row>
    <row r="9" spans="1:7" ht="69" customHeight="1" x14ac:dyDescent="0.25">
      <c r="A9" s="84" t="s">
        <v>0</v>
      </c>
      <c r="B9" s="38" t="s">
        <v>50</v>
      </c>
      <c r="C9" s="38" t="s">
        <v>50</v>
      </c>
      <c r="D9" s="90" t="s">
        <v>16</v>
      </c>
      <c r="E9" s="90"/>
      <c r="F9" s="90"/>
      <c r="G9" s="39" t="s">
        <v>17</v>
      </c>
    </row>
    <row r="10" spans="1:7" ht="120.75" customHeight="1" x14ac:dyDescent="0.3">
      <c r="A10" s="84"/>
      <c r="B10" s="40" t="s">
        <v>51</v>
      </c>
      <c r="C10" s="41" t="s">
        <v>52</v>
      </c>
      <c r="D10" s="41" t="s">
        <v>53</v>
      </c>
      <c r="E10" s="47" t="s">
        <v>14</v>
      </c>
      <c r="F10" s="38" t="s">
        <v>15</v>
      </c>
      <c r="G10" s="42"/>
    </row>
    <row r="11" spans="1:7" ht="13.8" x14ac:dyDescent="0.3">
      <c r="A11" s="1" t="s">
        <v>1</v>
      </c>
      <c r="B11" s="1" t="s">
        <v>2</v>
      </c>
      <c r="C11" s="1">
        <v>3</v>
      </c>
      <c r="D11" s="32">
        <v>4</v>
      </c>
      <c r="E11" s="32">
        <v>5</v>
      </c>
      <c r="F11" s="32">
        <v>6</v>
      </c>
      <c r="G11" s="43" t="s">
        <v>54</v>
      </c>
    </row>
    <row r="12" spans="1:7" ht="41.4" x14ac:dyDescent="0.25">
      <c r="A12" s="2" t="s">
        <v>5</v>
      </c>
      <c r="B12" s="25">
        <f>B13+B14</f>
        <v>253126</v>
      </c>
      <c r="C12" s="25">
        <v>0</v>
      </c>
      <c r="D12" s="25"/>
      <c r="E12" s="11">
        <f>E13+E14</f>
        <v>130155</v>
      </c>
      <c r="F12" s="25"/>
      <c r="G12" s="26">
        <f>D12+E12+F12</f>
        <v>130155</v>
      </c>
    </row>
    <row r="13" spans="1:7" ht="15.6" x14ac:dyDescent="0.3">
      <c r="A13" s="3" t="s">
        <v>6</v>
      </c>
      <c r="B13" s="25">
        <f>191545+30000</f>
        <v>221545</v>
      </c>
      <c r="C13" s="25">
        <v>0</v>
      </c>
      <c r="D13" s="25"/>
      <c r="E13" s="11">
        <f>17750+17483+16707+16501+16947+17327+16186</f>
        <v>118901</v>
      </c>
      <c r="F13" s="25"/>
      <c r="G13" s="26">
        <f>D13+E13+F13</f>
        <v>118901</v>
      </c>
    </row>
    <row r="14" spans="1:7" ht="15.6" x14ac:dyDescent="0.3">
      <c r="A14" s="4" t="s">
        <v>7</v>
      </c>
      <c r="B14" s="25">
        <v>31581</v>
      </c>
      <c r="C14" s="25">
        <v>0</v>
      </c>
      <c r="D14" s="25"/>
      <c r="E14" s="11">
        <f>1716+1618+1576+1626+1964+2677+77</f>
        <v>11254</v>
      </c>
      <c r="F14" s="25"/>
      <c r="G14" s="26">
        <f>D14+E14+F14</f>
        <v>11254</v>
      </c>
    </row>
    <row r="15" spans="1:7" ht="41.4" x14ac:dyDescent="0.25">
      <c r="A15" s="2" t="s">
        <v>8</v>
      </c>
      <c r="B15" s="25">
        <f>55680+8000</f>
        <v>63680</v>
      </c>
      <c r="C15" s="25">
        <v>0</v>
      </c>
      <c r="D15" s="25"/>
      <c r="E15" s="11">
        <f>5121+5078+4870+4341+4858+4973+4098</f>
        <v>33339</v>
      </c>
      <c r="F15" s="25"/>
      <c r="G15" s="26">
        <f>D15+E15+F15</f>
        <v>33339</v>
      </c>
    </row>
    <row r="16" spans="1:7" ht="27.6" x14ac:dyDescent="0.25">
      <c r="A16" s="8" t="s">
        <v>19</v>
      </c>
      <c r="B16" s="25">
        <v>13430</v>
      </c>
      <c r="C16" s="25">
        <v>0</v>
      </c>
      <c r="D16" s="25"/>
      <c r="E16" s="25">
        <f>3828+766+731</f>
        <v>5325</v>
      </c>
      <c r="F16" s="25"/>
      <c r="G16" s="26">
        <f>D16+E16+F16</f>
        <v>5325</v>
      </c>
    </row>
    <row r="17" spans="1:7" ht="12.75" customHeight="1" x14ac:dyDescent="0.25">
      <c r="A17" s="33" t="s">
        <v>20</v>
      </c>
      <c r="B17" s="25">
        <f>12760+919</f>
        <v>13679</v>
      </c>
      <c r="C17" s="34">
        <v>0</v>
      </c>
      <c r="D17" s="34"/>
      <c r="E17" s="11">
        <f>2107+2673+2878+233</f>
        <v>7891</v>
      </c>
      <c r="F17" s="34"/>
      <c r="G17" s="35">
        <f t="shared" ref="G17:G18" si="0">D17+E17+F17</f>
        <v>7891</v>
      </c>
    </row>
    <row r="18" spans="1:7" ht="12.75" customHeight="1" x14ac:dyDescent="0.25">
      <c r="A18" s="33" t="s">
        <v>22</v>
      </c>
      <c r="B18" s="25">
        <v>10440</v>
      </c>
      <c r="C18" s="34">
        <v>0</v>
      </c>
      <c r="D18" s="34"/>
      <c r="E18" s="11">
        <f>671+794+822+63+89+257+73</f>
        <v>2769</v>
      </c>
      <c r="F18" s="34"/>
      <c r="G18" s="35">
        <f t="shared" si="0"/>
        <v>2769</v>
      </c>
    </row>
    <row r="19" spans="1:7" ht="12.75" customHeight="1" x14ac:dyDescent="0.25">
      <c r="A19" s="33" t="s">
        <v>21</v>
      </c>
      <c r="B19" s="25" t="s">
        <v>18</v>
      </c>
      <c r="C19" s="44"/>
      <c r="D19" s="34"/>
      <c r="E19" s="25" t="s">
        <v>55</v>
      </c>
      <c r="F19" s="34"/>
      <c r="G19" s="34"/>
    </row>
    <row r="20" spans="1:7" ht="12.75" customHeight="1" x14ac:dyDescent="0.25">
      <c r="A20" s="7" t="s">
        <v>23</v>
      </c>
      <c r="B20" s="25" t="s">
        <v>18</v>
      </c>
      <c r="C20" s="25"/>
      <c r="D20" s="25"/>
      <c r="E20" s="25" t="s">
        <v>55</v>
      </c>
      <c r="F20" s="25"/>
      <c r="G20" s="25"/>
    </row>
    <row r="21" spans="1:7" ht="12.75" customHeight="1" x14ac:dyDescent="0.25">
      <c r="A21" s="33" t="s">
        <v>24</v>
      </c>
      <c r="B21" s="44" t="s">
        <v>18</v>
      </c>
      <c r="C21" s="44"/>
      <c r="D21" s="34"/>
      <c r="E21" s="34" t="s">
        <v>55</v>
      </c>
      <c r="F21" s="34"/>
      <c r="G21" s="34"/>
    </row>
    <row r="22" spans="1:7" ht="12.75" customHeight="1" x14ac:dyDescent="0.25">
      <c r="A22" s="33" t="s">
        <v>26</v>
      </c>
      <c r="B22" s="44" t="s">
        <v>18</v>
      </c>
      <c r="C22" s="44"/>
      <c r="D22" s="34"/>
      <c r="E22" s="34" t="s">
        <v>55</v>
      </c>
      <c r="F22" s="34"/>
      <c r="G22" s="34"/>
    </row>
    <row r="23" spans="1:7" ht="12.75" customHeight="1" x14ac:dyDescent="0.25">
      <c r="A23" s="8" t="s">
        <v>25</v>
      </c>
      <c r="B23" s="25">
        <v>4930</v>
      </c>
      <c r="C23" s="25">
        <v>0</v>
      </c>
      <c r="D23" s="25"/>
      <c r="E23" s="11">
        <f>80+115</f>
        <v>195</v>
      </c>
      <c r="F23" s="25"/>
      <c r="G23" s="35">
        <f t="shared" ref="G23:G25" si="1">D23+E23+F23</f>
        <v>195</v>
      </c>
    </row>
    <row r="24" spans="1:7" ht="27.6" x14ac:dyDescent="0.25">
      <c r="A24" s="8" t="s">
        <v>27</v>
      </c>
      <c r="B24" s="25" t="s">
        <v>18</v>
      </c>
      <c r="C24" s="25"/>
      <c r="D24" s="25"/>
      <c r="E24" s="25"/>
      <c r="F24" s="25"/>
      <c r="G24" s="35">
        <f t="shared" si="1"/>
        <v>0</v>
      </c>
    </row>
    <row r="25" spans="1:7" ht="12.75" customHeight="1" x14ac:dyDescent="0.25">
      <c r="A25" s="8" t="s">
        <v>28</v>
      </c>
      <c r="B25" s="25">
        <v>10240</v>
      </c>
      <c r="C25" s="25"/>
      <c r="D25" s="25"/>
      <c r="E25" s="11">
        <f>1397+791+580+617+524+797+864</f>
        <v>5570</v>
      </c>
      <c r="F25" s="25"/>
      <c r="G25" s="35">
        <f t="shared" si="1"/>
        <v>5570</v>
      </c>
    </row>
    <row r="26" spans="1:7" ht="12.75" customHeight="1" x14ac:dyDescent="0.25">
      <c r="A26" s="8" t="s">
        <v>29</v>
      </c>
      <c r="B26" s="25" t="s">
        <v>18</v>
      </c>
      <c r="C26" s="25"/>
      <c r="D26" s="25"/>
      <c r="E26" s="25"/>
      <c r="F26" s="25"/>
      <c r="G26" s="25"/>
    </row>
    <row r="27" spans="1:7" ht="12.75" customHeight="1" x14ac:dyDescent="0.25">
      <c r="A27" s="8" t="s">
        <v>30</v>
      </c>
      <c r="B27" s="25" t="s">
        <v>18</v>
      </c>
      <c r="C27" s="25"/>
      <c r="D27" s="25">
        <v>0</v>
      </c>
      <c r="E27" s="25">
        <v>0</v>
      </c>
      <c r="F27" s="25">
        <v>0</v>
      </c>
      <c r="G27" s="25">
        <f>D27+F27</f>
        <v>0</v>
      </c>
    </row>
    <row r="28" spans="1:7" ht="12.75" customHeight="1" x14ac:dyDescent="0.25">
      <c r="A28" s="2" t="s">
        <v>9</v>
      </c>
      <c r="B28" s="25" t="s">
        <v>18</v>
      </c>
      <c r="C28" s="25"/>
      <c r="D28" s="25"/>
      <c r="E28" s="25"/>
      <c r="F28" s="25"/>
      <c r="G28" s="25"/>
    </row>
    <row r="29" spans="1:7" ht="12.75" customHeight="1" x14ac:dyDescent="0.25">
      <c r="A29" s="9" t="s">
        <v>10</v>
      </c>
      <c r="B29" s="12">
        <f>B12+B15+B16+B17+B18+B23+B25</f>
        <v>369525</v>
      </c>
      <c r="C29" s="12">
        <f>C25+C23+C18+C17+C16+C15+C14+C13+C12</f>
        <v>0</v>
      </c>
      <c r="D29" s="12">
        <f>SUM(D12:D28)</f>
        <v>0</v>
      </c>
      <c r="E29" s="12">
        <f>E12+E15+E16+E17+E18+E23+E25</f>
        <v>185244</v>
      </c>
      <c r="F29" s="12">
        <f t="shared" ref="F29:G29" si="2">F12+F15+F16+F17+F18+F23+F25</f>
        <v>0</v>
      </c>
      <c r="G29" s="12">
        <f t="shared" si="2"/>
        <v>185244</v>
      </c>
    </row>
    <row r="30" spans="1:7" x14ac:dyDescent="0.25">
      <c r="A30" s="5"/>
      <c r="B30" s="45"/>
      <c r="C30" s="45"/>
      <c r="D30" s="45"/>
      <c r="E30" s="45"/>
      <c r="F30" s="45"/>
    </row>
    <row r="31" spans="1:7" ht="13.8" x14ac:dyDescent="0.25">
      <c r="A31" s="6" t="s">
        <v>11</v>
      </c>
      <c r="B31" s="45"/>
      <c r="C31" s="45"/>
      <c r="D31" s="45"/>
      <c r="E31" s="45"/>
      <c r="F31" s="45"/>
    </row>
    <row r="32" spans="1:7" x14ac:dyDescent="0.25">
      <c r="A32" s="5"/>
      <c r="B32" s="45"/>
      <c r="C32" s="45"/>
      <c r="D32" s="45"/>
      <c r="E32" s="45"/>
      <c r="F32" s="45"/>
    </row>
    <row r="33" spans="1:7" ht="13.8" x14ac:dyDescent="0.25">
      <c r="A33" s="6" t="s">
        <v>12</v>
      </c>
      <c r="B33" s="45"/>
      <c r="C33" s="45"/>
      <c r="D33" s="45"/>
      <c r="E33" s="45"/>
      <c r="F33" s="45"/>
    </row>
    <row r="34" spans="1:7" x14ac:dyDescent="0.25">
      <c r="A34" s="78" t="s">
        <v>34</v>
      </c>
      <c r="B34" s="79"/>
      <c r="C34" s="79"/>
      <c r="D34" s="79"/>
      <c r="E34" s="79"/>
      <c r="F34" s="79"/>
      <c r="G34" s="79"/>
    </row>
    <row r="35" spans="1:7" ht="13.8" x14ac:dyDescent="0.25">
      <c r="A35" s="6" t="s">
        <v>13</v>
      </c>
      <c r="B35" s="45"/>
      <c r="C35" s="45"/>
      <c r="D35" s="45"/>
      <c r="E35" s="45"/>
      <c r="F35" s="45"/>
    </row>
    <row r="36" spans="1:7" x14ac:dyDescent="0.25">
      <c r="A36" s="5"/>
      <c r="B36" s="45"/>
      <c r="C36" s="45"/>
      <c r="D36" s="45"/>
      <c r="E36" s="45"/>
      <c r="F36" s="45"/>
    </row>
    <row r="37" spans="1:7" ht="15" customHeight="1" x14ac:dyDescent="0.25">
      <c r="A37" s="5"/>
      <c r="B37" s="45"/>
      <c r="C37" s="45"/>
      <c r="D37" s="45"/>
      <c r="E37" s="45"/>
      <c r="F37" s="45"/>
    </row>
    <row r="38" spans="1:7" x14ac:dyDescent="0.25">
      <c r="A38" s="5"/>
      <c r="B38" s="45"/>
      <c r="C38" s="45"/>
      <c r="D38" s="45"/>
      <c r="E38" s="45"/>
      <c r="F38" s="45"/>
    </row>
    <row r="39" spans="1:7" ht="12.75" customHeight="1" x14ac:dyDescent="0.25">
      <c r="A39" s="13" t="s">
        <v>35</v>
      </c>
      <c r="B39" s="45"/>
      <c r="C39" s="45"/>
      <c r="D39" s="45"/>
      <c r="E39" s="45"/>
      <c r="F39" s="46" t="s">
        <v>36</v>
      </c>
      <c r="G39" s="45"/>
    </row>
    <row r="40" spans="1:7" ht="12.75" customHeight="1" x14ac:dyDescent="0.25">
      <c r="A40" s="5"/>
      <c r="B40" s="45" t="s">
        <v>37</v>
      </c>
      <c r="C40" s="45"/>
      <c r="D40" s="45"/>
      <c r="E40" s="45"/>
      <c r="F40" s="45"/>
      <c r="G40" s="45"/>
    </row>
    <row r="41" spans="1:7" ht="27.75" customHeight="1" x14ac:dyDescent="0.25">
      <c r="A41" s="5"/>
      <c r="B41" s="45"/>
      <c r="C41" s="45"/>
      <c r="D41" s="45"/>
      <c r="E41" s="45"/>
      <c r="F41" s="45"/>
      <c r="G41" s="45"/>
    </row>
    <row r="42" spans="1:7" x14ac:dyDescent="0.25">
      <c r="A42" s="5"/>
      <c r="B42" s="45"/>
      <c r="C42" s="45"/>
      <c r="D42" s="45"/>
      <c r="E42" s="45"/>
      <c r="F42" s="45"/>
      <c r="G42" s="45"/>
    </row>
    <row r="46" spans="1:7" x14ac:dyDescent="0.25">
      <c r="A46" s="13"/>
      <c r="B46" s="27"/>
      <c r="C46" s="27"/>
      <c r="D46" s="29"/>
      <c r="E46" s="27"/>
    </row>
    <row r="47" spans="1:7" x14ac:dyDescent="0.25">
      <c r="A47" s="5"/>
      <c r="B47" s="27"/>
      <c r="C47" s="27"/>
      <c r="D47" s="27"/>
      <c r="E47" s="27"/>
    </row>
    <row r="48" spans="1:7" x14ac:dyDescent="0.25">
      <c r="A48" s="5"/>
      <c r="B48" s="27"/>
      <c r="C48" s="27"/>
      <c r="D48" s="27"/>
      <c r="E48" s="27"/>
    </row>
    <row r="49" spans="1:5" x14ac:dyDescent="0.25">
      <c r="A49" s="5"/>
      <c r="B49" s="27"/>
      <c r="C49" s="27"/>
      <c r="D49" s="27"/>
      <c r="E49" s="27"/>
    </row>
    <row r="50" spans="1:5" x14ac:dyDescent="0.25">
      <c r="A50" s="5"/>
      <c r="B50" s="27"/>
      <c r="C50" s="27"/>
      <c r="D50" s="27"/>
      <c r="E50" s="27"/>
    </row>
    <row r="51" spans="1:5" x14ac:dyDescent="0.25">
      <c r="A51" s="5"/>
      <c r="B51" s="27"/>
      <c r="C51" s="27"/>
      <c r="D51" s="27"/>
      <c r="E51" s="27"/>
    </row>
    <row r="52" spans="1:5" x14ac:dyDescent="0.25">
      <c r="A52" s="5"/>
      <c r="B52" s="27"/>
      <c r="C52" s="27"/>
      <c r="D52" s="27"/>
      <c r="E52" s="27"/>
    </row>
    <row r="53" spans="1:5" x14ac:dyDescent="0.25">
      <c r="A53" s="5"/>
      <c r="B53" s="27"/>
      <c r="C53" s="27"/>
      <c r="D53" s="27"/>
      <c r="E53" s="27"/>
    </row>
    <row r="54" spans="1:5" x14ac:dyDescent="0.25">
      <c r="A54" s="5"/>
      <c r="B54" s="27"/>
      <c r="C54" s="27"/>
      <c r="D54" s="27"/>
      <c r="E54" s="27"/>
    </row>
    <row r="55" spans="1:5" x14ac:dyDescent="0.25">
      <c r="E55" s="27"/>
    </row>
    <row r="56" spans="1:5" x14ac:dyDescent="0.25">
      <c r="E56" s="27"/>
    </row>
    <row r="57" spans="1:5" x14ac:dyDescent="0.25">
      <c r="E57" s="27"/>
    </row>
    <row r="58" spans="1:5" x14ac:dyDescent="0.25">
      <c r="E58" s="27"/>
    </row>
    <row r="59" spans="1:5" x14ac:dyDescent="0.25">
      <c r="E59" s="27"/>
    </row>
    <row r="60" spans="1:5" x14ac:dyDescent="0.25">
      <c r="E60" s="27"/>
    </row>
    <row r="61" spans="1:5" x14ac:dyDescent="0.25">
      <c r="E61" s="27"/>
    </row>
    <row r="62" spans="1:5" x14ac:dyDescent="0.25">
      <c r="E62" s="27"/>
    </row>
    <row r="63" spans="1:5" x14ac:dyDescent="0.25">
      <c r="E63" s="27"/>
    </row>
  </sheetData>
  <mergeCells count="3">
    <mergeCell ref="A34:G34"/>
    <mergeCell ref="A9:A10"/>
    <mergeCell ref="D9:F9"/>
  </mergeCells>
  <pageMargins left="0.7" right="0.7" top="0.75" bottom="0.75" header="0.3" footer="0.3"/>
  <pageSetup paperSize="9" scale="6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63"/>
  <sheetViews>
    <sheetView workbookViewId="0">
      <selection activeCell="B6" sqref="B6:E7"/>
    </sheetView>
  </sheetViews>
  <sheetFormatPr defaultRowHeight="13.2" x14ac:dyDescent="0.25"/>
  <cols>
    <col min="1" max="1" width="40.44140625" customWidth="1"/>
    <col min="2" max="2" width="17.44140625" style="15" customWidth="1"/>
    <col min="3" max="3" width="21.33203125" style="15" customWidth="1"/>
    <col min="4" max="4" width="16.6640625" style="15" customWidth="1"/>
    <col min="5" max="5" width="16.33203125" style="15" customWidth="1"/>
    <col min="7" max="7" width="12.109375" customWidth="1"/>
  </cols>
  <sheetData>
    <row r="1" spans="1:7" x14ac:dyDescent="0.25">
      <c r="B1" s="36"/>
      <c r="C1" s="36"/>
      <c r="D1" s="36"/>
      <c r="E1" s="36"/>
      <c r="F1" s="36"/>
      <c r="G1" s="36"/>
    </row>
    <row r="2" spans="1:7" x14ac:dyDescent="0.25">
      <c r="A2" s="10" t="s">
        <v>47</v>
      </c>
      <c r="B2" s="36"/>
      <c r="C2" s="36"/>
      <c r="D2" s="36"/>
      <c r="E2" s="36"/>
      <c r="F2" s="36"/>
      <c r="G2" s="36"/>
    </row>
    <row r="3" spans="1:7" x14ac:dyDescent="0.25">
      <c r="A3" t="s">
        <v>48</v>
      </c>
      <c r="B3" s="36"/>
      <c r="C3" s="36"/>
      <c r="D3" s="36"/>
      <c r="E3" s="36"/>
      <c r="F3" s="36"/>
      <c r="G3" s="36"/>
    </row>
    <row r="4" spans="1:7" x14ac:dyDescent="0.25">
      <c r="A4" t="s">
        <v>31</v>
      </c>
      <c r="B4" s="36"/>
      <c r="C4" s="36"/>
      <c r="D4" s="36"/>
      <c r="E4" s="36"/>
      <c r="F4" s="36"/>
      <c r="G4" s="36"/>
    </row>
    <row r="5" spans="1:7" x14ac:dyDescent="0.25">
      <c r="B5" s="36"/>
      <c r="C5" s="36"/>
      <c r="D5" s="36"/>
      <c r="E5" s="36"/>
      <c r="F5" s="36"/>
      <c r="G5" s="36"/>
    </row>
    <row r="6" spans="1:7" ht="15.6" x14ac:dyDescent="0.3">
      <c r="B6" s="37" t="s">
        <v>32</v>
      </c>
      <c r="C6" s="37"/>
      <c r="D6" s="36"/>
      <c r="E6" s="36"/>
      <c r="F6" s="36"/>
      <c r="G6" s="36"/>
    </row>
    <row r="7" spans="1:7" ht="15.6" x14ac:dyDescent="0.3">
      <c r="B7" s="37" t="s">
        <v>57</v>
      </c>
      <c r="C7" s="37"/>
      <c r="D7" s="36"/>
      <c r="E7" s="36"/>
      <c r="F7" s="36"/>
      <c r="G7" s="36"/>
    </row>
    <row r="8" spans="1:7" x14ac:dyDescent="0.25">
      <c r="B8" s="36"/>
      <c r="C8" s="36"/>
      <c r="D8" s="36"/>
      <c r="E8" s="36"/>
      <c r="F8" s="36"/>
      <c r="G8" s="36"/>
    </row>
    <row r="9" spans="1:7" ht="69" customHeight="1" x14ac:dyDescent="0.25">
      <c r="A9" s="84" t="s">
        <v>0</v>
      </c>
      <c r="B9" s="38" t="s">
        <v>50</v>
      </c>
      <c r="C9" s="38" t="s">
        <v>50</v>
      </c>
      <c r="D9" s="90" t="s">
        <v>16</v>
      </c>
      <c r="E9" s="90"/>
      <c r="F9" s="90"/>
      <c r="G9" s="52" t="s">
        <v>17</v>
      </c>
    </row>
    <row r="10" spans="1:7" ht="120.75" customHeight="1" x14ac:dyDescent="0.3">
      <c r="A10" s="84"/>
      <c r="B10" s="40" t="s">
        <v>51</v>
      </c>
      <c r="C10" s="41" t="s">
        <v>52</v>
      </c>
      <c r="D10" s="41" t="s">
        <v>53</v>
      </c>
      <c r="E10" s="47" t="s">
        <v>14</v>
      </c>
      <c r="F10" s="38" t="s">
        <v>15</v>
      </c>
      <c r="G10" s="42"/>
    </row>
    <row r="11" spans="1:7" ht="13.8" x14ac:dyDescent="0.3">
      <c r="A11" s="1" t="s">
        <v>1</v>
      </c>
      <c r="B11" s="1" t="s">
        <v>2</v>
      </c>
      <c r="C11" s="1">
        <v>3</v>
      </c>
      <c r="D11" s="48">
        <v>4</v>
      </c>
      <c r="E11" s="48">
        <v>5</v>
      </c>
      <c r="F11" s="48">
        <v>6</v>
      </c>
      <c r="G11" s="43" t="s">
        <v>54</v>
      </c>
    </row>
    <row r="12" spans="1:7" ht="41.4" x14ac:dyDescent="0.25">
      <c r="A12" s="2" t="s">
        <v>5</v>
      </c>
      <c r="B12" s="25">
        <f>B13+B14</f>
        <v>253126</v>
      </c>
      <c r="C12" s="25">
        <v>0</v>
      </c>
      <c r="D12" s="25"/>
      <c r="E12" s="11">
        <f>E13+E14</f>
        <v>147322</v>
      </c>
      <c r="F12" s="25"/>
      <c r="G12" s="26">
        <f>D12+E12+F12</f>
        <v>147322</v>
      </c>
    </row>
    <row r="13" spans="1:7" ht="15.6" x14ac:dyDescent="0.3">
      <c r="A13" s="3" t="s">
        <v>6</v>
      </c>
      <c r="B13" s="25">
        <f>191545+30000</f>
        <v>221545</v>
      </c>
      <c r="C13" s="25">
        <v>0</v>
      </c>
      <c r="D13" s="25"/>
      <c r="E13" s="11">
        <f>17750+17483+16707+16501+16947+17327+16186+17167</f>
        <v>136068</v>
      </c>
      <c r="F13" s="25"/>
      <c r="G13" s="26">
        <f>D13+E13+F13</f>
        <v>136068</v>
      </c>
    </row>
    <row r="14" spans="1:7" ht="15.6" x14ac:dyDescent="0.3">
      <c r="A14" s="4" t="s">
        <v>7</v>
      </c>
      <c r="B14" s="25">
        <v>31581</v>
      </c>
      <c r="C14" s="25">
        <v>0</v>
      </c>
      <c r="D14" s="25"/>
      <c r="E14" s="11">
        <f>1716+1618+1576+1626+1964+2677+77+0</f>
        <v>11254</v>
      </c>
      <c r="F14" s="25"/>
      <c r="G14" s="26">
        <f>D14+E14+F14</f>
        <v>11254</v>
      </c>
    </row>
    <row r="15" spans="1:7" ht="41.4" x14ac:dyDescent="0.25">
      <c r="A15" s="2" t="s">
        <v>8</v>
      </c>
      <c r="B15" s="25">
        <f>55680+8000</f>
        <v>63680</v>
      </c>
      <c r="C15" s="25">
        <v>0</v>
      </c>
      <c r="D15" s="25"/>
      <c r="E15" s="11">
        <f>5121+5078+4870+4341+4858+4973+4098+4170</f>
        <v>37509</v>
      </c>
      <c r="F15" s="25"/>
      <c r="G15" s="26">
        <f>D15+E15+F15</f>
        <v>37509</v>
      </c>
    </row>
    <row r="16" spans="1:7" ht="27.6" x14ac:dyDescent="0.25">
      <c r="A16" s="8" t="s">
        <v>19</v>
      </c>
      <c r="B16" s="25">
        <v>13430</v>
      </c>
      <c r="C16" s="25">
        <v>0</v>
      </c>
      <c r="D16" s="25"/>
      <c r="E16" s="25">
        <f>3828+766+731+731</f>
        <v>6056</v>
      </c>
      <c r="F16" s="25"/>
      <c r="G16" s="26">
        <f>D16+E16+F16</f>
        <v>6056</v>
      </c>
    </row>
    <row r="17" spans="1:7" ht="12.75" customHeight="1" x14ac:dyDescent="0.25">
      <c r="A17" s="49" t="s">
        <v>20</v>
      </c>
      <c r="B17" s="25">
        <f>12760+919</f>
        <v>13679</v>
      </c>
      <c r="C17" s="50">
        <v>0</v>
      </c>
      <c r="D17" s="50"/>
      <c r="E17" s="11">
        <f>2107+2673+2878+233+249</f>
        <v>8140</v>
      </c>
      <c r="F17" s="50"/>
      <c r="G17" s="51">
        <f t="shared" ref="G17:G18" si="0">D17+E17+F17</f>
        <v>8140</v>
      </c>
    </row>
    <row r="18" spans="1:7" ht="12.75" customHeight="1" x14ac:dyDescent="0.25">
      <c r="A18" s="49" t="s">
        <v>22</v>
      </c>
      <c r="B18" s="25">
        <v>10440</v>
      </c>
      <c r="C18" s="50">
        <v>0</v>
      </c>
      <c r="D18" s="50"/>
      <c r="E18" s="11">
        <f>671+794+822+63+89+257+73+297</f>
        <v>3066</v>
      </c>
      <c r="F18" s="50"/>
      <c r="G18" s="51">
        <f t="shared" si="0"/>
        <v>3066</v>
      </c>
    </row>
    <row r="19" spans="1:7" ht="12.75" customHeight="1" x14ac:dyDescent="0.25">
      <c r="A19" s="49" t="s">
        <v>21</v>
      </c>
      <c r="B19" s="25" t="s">
        <v>18</v>
      </c>
      <c r="C19" s="44"/>
      <c r="D19" s="50"/>
      <c r="E19" s="25" t="s">
        <v>55</v>
      </c>
      <c r="F19" s="50"/>
      <c r="G19" s="50"/>
    </row>
    <row r="20" spans="1:7" ht="12.75" customHeight="1" x14ac:dyDescent="0.25">
      <c r="A20" s="7" t="s">
        <v>23</v>
      </c>
      <c r="B20" s="25" t="s">
        <v>18</v>
      </c>
      <c r="C20" s="25"/>
      <c r="D20" s="25"/>
      <c r="E20" s="25" t="s">
        <v>55</v>
      </c>
      <c r="F20" s="25"/>
      <c r="G20" s="25"/>
    </row>
    <row r="21" spans="1:7" ht="12.75" customHeight="1" x14ac:dyDescent="0.25">
      <c r="A21" s="49" t="s">
        <v>24</v>
      </c>
      <c r="B21" s="44" t="s">
        <v>18</v>
      </c>
      <c r="C21" s="44"/>
      <c r="D21" s="50"/>
      <c r="E21" s="50" t="s">
        <v>55</v>
      </c>
      <c r="F21" s="50"/>
      <c r="G21" s="50"/>
    </row>
    <row r="22" spans="1:7" ht="12.75" customHeight="1" x14ac:dyDescent="0.25">
      <c r="A22" s="49" t="s">
        <v>26</v>
      </c>
      <c r="B22" s="44" t="s">
        <v>18</v>
      </c>
      <c r="C22" s="44"/>
      <c r="D22" s="50"/>
      <c r="E22" s="50" t="s">
        <v>55</v>
      </c>
      <c r="F22" s="50"/>
      <c r="G22" s="50"/>
    </row>
    <row r="23" spans="1:7" ht="12.75" customHeight="1" x14ac:dyDescent="0.25">
      <c r="A23" s="8" t="s">
        <v>25</v>
      </c>
      <c r="B23" s="25">
        <v>4930</v>
      </c>
      <c r="C23" s="25">
        <v>0</v>
      </c>
      <c r="D23" s="25"/>
      <c r="E23" s="11">
        <f>80+115</f>
        <v>195</v>
      </c>
      <c r="F23" s="25"/>
      <c r="G23" s="51">
        <f t="shared" ref="G23:G25" si="1">D23+E23+F23</f>
        <v>195</v>
      </c>
    </row>
    <row r="24" spans="1:7" ht="27.6" x14ac:dyDescent="0.25">
      <c r="A24" s="8" t="s">
        <v>27</v>
      </c>
      <c r="B24" s="25" t="s">
        <v>18</v>
      </c>
      <c r="C24" s="25"/>
      <c r="D24" s="25"/>
      <c r="E24" s="25"/>
      <c r="F24" s="25"/>
      <c r="G24" s="51">
        <f t="shared" si="1"/>
        <v>0</v>
      </c>
    </row>
    <row r="25" spans="1:7" ht="12.75" customHeight="1" x14ac:dyDescent="0.25">
      <c r="A25" s="8" t="s">
        <v>28</v>
      </c>
      <c r="B25" s="25">
        <v>10240</v>
      </c>
      <c r="C25" s="25"/>
      <c r="D25" s="25"/>
      <c r="E25" s="11">
        <f>1397+791+580+617+524+797+864+636</f>
        <v>6206</v>
      </c>
      <c r="F25" s="25"/>
      <c r="G25" s="51">
        <f t="shared" si="1"/>
        <v>6206</v>
      </c>
    </row>
    <row r="26" spans="1:7" ht="12.75" customHeight="1" x14ac:dyDescent="0.25">
      <c r="A26" s="8" t="s">
        <v>29</v>
      </c>
      <c r="B26" s="25" t="s">
        <v>18</v>
      </c>
      <c r="C26" s="25"/>
      <c r="D26" s="25"/>
      <c r="E26" s="25"/>
      <c r="F26" s="25"/>
      <c r="G26" s="25"/>
    </row>
    <row r="27" spans="1:7" ht="12.75" customHeight="1" x14ac:dyDescent="0.25">
      <c r="A27" s="8" t="s">
        <v>30</v>
      </c>
      <c r="B27" s="25" t="s">
        <v>18</v>
      </c>
      <c r="C27" s="25"/>
      <c r="D27" s="25">
        <v>0</v>
      </c>
      <c r="E27" s="25">
        <v>0</v>
      </c>
      <c r="F27" s="25">
        <v>0</v>
      </c>
      <c r="G27" s="25">
        <f>D27+F27</f>
        <v>0</v>
      </c>
    </row>
    <row r="28" spans="1:7" ht="12.75" customHeight="1" x14ac:dyDescent="0.25">
      <c r="A28" s="2" t="s">
        <v>9</v>
      </c>
      <c r="B28" s="25" t="s">
        <v>18</v>
      </c>
      <c r="C28" s="25"/>
      <c r="D28" s="25"/>
      <c r="E28" s="25"/>
      <c r="F28" s="25"/>
      <c r="G28" s="25"/>
    </row>
    <row r="29" spans="1:7" ht="12.75" customHeight="1" x14ac:dyDescent="0.25">
      <c r="A29" s="9" t="s">
        <v>10</v>
      </c>
      <c r="B29" s="12">
        <f>B12+B15+B16+B17+B18+B23+B25</f>
        <v>369525</v>
      </c>
      <c r="C29" s="12">
        <f>C25+C23+C18+C17+C16+C15+C14+C13+C12</f>
        <v>0</v>
      </c>
      <c r="D29" s="12">
        <f>SUM(D12:D28)</f>
        <v>0</v>
      </c>
      <c r="E29" s="12">
        <f>E12+E15+E16+E17+E18+E23+E25</f>
        <v>208494</v>
      </c>
      <c r="F29" s="12">
        <f t="shared" ref="F29:G29" si="2">F12+F15+F16+F17+F18+F23+F25</f>
        <v>0</v>
      </c>
      <c r="G29" s="12">
        <f t="shared" si="2"/>
        <v>208494</v>
      </c>
    </row>
    <row r="30" spans="1:7" x14ac:dyDescent="0.25">
      <c r="A30" s="5"/>
      <c r="B30" s="45"/>
      <c r="C30" s="45"/>
      <c r="D30" s="45"/>
      <c r="E30" s="45"/>
      <c r="F30" s="45"/>
    </row>
    <row r="31" spans="1:7" ht="13.8" x14ac:dyDescent="0.25">
      <c r="A31" s="6" t="s">
        <v>11</v>
      </c>
      <c r="B31" s="45"/>
      <c r="C31" s="45"/>
      <c r="D31" s="45"/>
      <c r="E31" s="45"/>
      <c r="F31" s="45"/>
    </row>
    <row r="32" spans="1:7" x14ac:dyDescent="0.25">
      <c r="A32" s="5"/>
      <c r="B32" s="45"/>
      <c r="C32" s="45"/>
      <c r="D32" s="45"/>
      <c r="E32" s="45"/>
      <c r="F32" s="45"/>
    </row>
    <row r="33" spans="1:7" ht="13.8" x14ac:dyDescent="0.25">
      <c r="A33" s="6" t="s">
        <v>12</v>
      </c>
      <c r="B33" s="45"/>
      <c r="C33" s="45"/>
      <c r="D33" s="45"/>
      <c r="E33" s="45"/>
      <c r="F33" s="45"/>
    </row>
    <row r="34" spans="1:7" ht="12.75" customHeight="1" x14ac:dyDescent="0.25">
      <c r="A34" s="78" t="s">
        <v>34</v>
      </c>
      <c r="B34" s="79"/>
      <c r="C34" s="79"/>
      <c r="D34" s="79"/>
      <c r="E34" s="79"/>
      <c r="F34" s="79"/>
      <c r="G34" s="79"/>
    </row>
    <row r="35" spans="1:7" ht="13.8" x14ac:dyDescent="0.25">
      <c r="A35" s="6" t="s">
        <v>13</v>
      </c>
      <c r="B35" s="45"/>
      <c r="C35" s="45"/>
      <c r="D35" s="45"/>
      <c r="E35" s="45"/>
      <c r="F35" s="45"/>
    </row>
    <row r="36" spans="1:7" x14ac:dyDescent="0.25">
      <c r="A36" s="5"/>
      <c r="B36" s="45"/>
      <c r="C36" s="45"/>
      <c r="D36" s="45"/>
      <c r="E36" s="45"/>
      <c r="F36" s="45"/>
    </row>
    <row r="37" spans="1:7" ht="15" customHeight="1" x14ac:dyDescent="0.25">
      <c r="A37" s="5"/>
      <c r="B37" s="45"/>
      <c r="C37" s="45"/>
      <c r="D37" s="45"/>
      <c r="E37" s="45"/>
      <c r="F37" s="45"/>
    </row>
    <row r="38" spans="1:7" x14ac:dyDescent="0.25">
      <c r="A38" s="5"/>
      <c r="B38" s="45"/>
      <c r="C38" s="45"/>
      <c r="D38" s="45"/>
      <c r="E38" s="45"/>
      <c r="F38" s="45"/>
    </row>
    <row r="39" spans="1:7" ht="12.75" customHeight="1" x14ac:dyDescent="0.25">
      <c r="A39" s="13" t="s">
        <v>35</v>
      </c>
      <c r="B39" s="45"/>
      <c r="C39" s="45"/>
      <c r="D39" s="45"/>
      <c r="E39" s="45"/>
      <c r="F39" s="46" t="s">
        <v>36</v>
      </c>
      <c r="G39" s="45"/>
    </row>
    <row r="40" spans="1:7" ht="12.75" customHeight="1" x14ac:dyDescent="0.25">
      <c r="A40" s="5"/>
      <c r="B40" s="45" t="s">
        <v>37</v>
      </c>
      <c r="C40" s="45"/>
      <c r="D40" s="45"/>
      <c r="E40" s="45"/>
      <c r="F40" s="45"/>
      <c r="G40" s="45"/>
    </row>
    <row r="41" spans="1:7" ht="27.75" customHeight="1" x14ac:dyDescent="0.25">
      <c r="A41" s="5"/>
      <c r="B41" s="45"/>
      <c r="C41" s="45"/>
      <c r="D41" s="45"/>
      <c r="E41" s="45"/>
      <c r="F41" s="45"/>
      <c r="G41" s="45"/>
    </row>
    <row r="42" spans="1:7" x14ac:dyDescent="0.25">
      <c r="A42" s="5"/>
      <c r="B42" s="45"/>
      <c r="C42" s="45"/>
      <c r="D42" s="45"/>
      <c r="E42" s="45"/>
      <c r="F42" s="45"/>
      <c r="G42" s="45"/>
    </row>
    <row r="45" spans="1:7" x14ac:dyDescent="0.25">
      <c r="A45" s="5"/>
      <c r="B45" s="27"/>
      <c r="C45" s="27"/>
      <c r="D45" s="27"/>
      <c r="E45" s="28"/>
    </row>
    <row r="46" spans="1:7" x14ac:dyDescent="0.25">
      <c r="A46" s="13"/>
      <c r="B46" s="27"/>
      <c r="C46" s="27"/>
      <c r="D46" s="29"/>
      <c r="E46" s="27"/>
    </row>
    <row r="47" spans="1:7" x14ac:dyDescent="0.25">
      <c r="A47" s="5"/>
      <c r="B47" s="27"/>
      <c r="C47" s="27"/>
      <c r="D47" s="27"/>
      <c r="E47" s="27"/>
    </row>
    <row r="48" spans="1:7" x14ac:dyDescent="0.25">
      <c r="A48" s="5"/>
      <c r="B48" s="27"/>
      <c r="C48" s="27"/>
      <c r="D48" s="27"/>
      <c r="E48" s="27"/>
    </row>
    <row r="49" spans="1:5" x14ac:dyDescent="0.25">
      <c r="A49" s="5"/>
      <c r="B49" s="27"/>
      <c r="C49" s="27"/>
      <c r="D49" s="27"/>
      <c r="E49" s="27"/>
    </row>
    <row r="50" spans="1:5" x14ac:dyDescent="0.25">
      <c r="A50" s="5"/>
      <c r="B50" s="27"/>
      <c r="C50" s="27"/>
      <c r="D50" s="27"/>
      <c r="E50" s="27"/>
    </row>
    <row r="51" spans="1:5" x14ac:dyDescent="0.25">
      <c r="A51" s="5"/>
      <c r="B51" s="27"/>
      <c r="C51" s="27"/>
      <c r="D51" s="27"/>
      <c r="E51" s="27"/>
    </row>
    <row r="52" spans="1:5" x14ac:dyDescent="0.25">
      <c r="A52" s="5"/>
      <c r="B52" s="27"/>
      <c r="C52" s="27"/>
      <c r="D52" s="27"/>
      <c r="E52" s="27"/>
    </row>
    <row r="53" spans="1:5" x14ac:dyDescent="0.25">
      <c r="A53" s="5"/>
      <c r="B53" s="27"/>
      <c r="C53" s="27"/>
      <c r="D53" s="27"/>
      <c r="E53" s="27"/>
    </row>
    <row r="54" spans="1:5" x14ac:dyDescent="0.25">
      <c r="A54" s="5"/>
      <c r="B54" s="27"/>
      <c r="C54" s="27"/>
      <c r="D54" s="27"/>
      <c r="E54" s="27"/>
    </row>
    <row r="55" spans="1:5" x14ac:dyDescent="0.25">
      <c r="E55" s="27"/>
    </row>
    <row r="56" spans="1:5" x14ac:dyDescent="0.25">
      <c r="E56" s="27"/>
    </row>
    <row r="57" spans="1:5" x14ac:dyDescent="0.25">
      <c r="E57" s="27"/>
    </row>
    <row r="58" spans="1:5" x14ac:dyDescent="0.25">
      <c r="E58" s="27"/>
    </row>
    <row r="59" spans="1:5" x14ac:dyDescent="0.25">
      <c r="E59" s="27"/>
    </row>
    <row r="60" spans="1:5" x14ac:dyDescent="0.25">
      <c r="E60" s="27"/>
    </row>
    <row r="61" spans="1:5" x14ac:dyDescent="0.25">
      <c r="E61" s="27"/>
    </row>
    <row r="62" spans="1:5" x14ac:dyDescent="0.25">
      <c r="E62" s="27"/>
    </row>
    <row r="63" spans="1:5" x14ac:dyDescent="0.25">
      <c r="E63" s="27"/>
    </row>
  </sheetData>
  <mergeCells count="3">
    <mergeCell ref="A34:G34"/>
    <mergeCell ref="A9:A10"/>
    <mergeCell ref="D9:F9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01</vt:lpstr>
      <vt:lpstr>02</vt:lpstr>
      <vt:lpstr>03</vt:lpstr>
      <vt:lpstr>04</vt:lpstr>
      <vt:lpstr>05</vt:lpstr>
      <vt:lpstr>06</vt:lpstr>
      <vt:lpstr>Sheet1</vt:lpstr>
      <vt:lpstr>07</vt:lpstr>
      <vt:lpstr>08</vt:lpstr>
      <vt:lpstr>09</vt:lpstr>
      <vt:lpstr>10</vt:lpstr>
      <vt:lpstr>11</vt:lpstr>
      <vt:lpstr>12</vt:lpstr>
    </vt:vector>
  </TitlesOfParts>
  <Company>Vitosha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2021-01-15T12:15:09Z</cp:lastPrinted>
  <dcterms:created xsi:type="dcterms:W3CDTF">2018-06-08T11:09:22Z</dcterms:created>
  <dcterms:modified xsi:type="dcterms:W3CDTF">2021-03-10T10:28:53Z</dcterms:modified>
</cp:coreProperties>
</file>